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66925"/>
  <mc:AlternateContent xmlns:mc="http://schemas.openxmlformats.org/markup-compatibility/2006">
    <mc:Choice Requires="x15">
      <x15ac:absPath xmlns:x15ac="http://schemas.microsoft.com/office/spreadsheetml/2010/11/ac" url="S:\COVID 19\FY 20 COVID\State CARES Act reporting\"/>
    </mc:Choice>
  </mc:AlternateContent>
  <xr:revisionPtr revIDLastSave="0" documentId="13_ncr:1_{84376386-23ED-43F2-BEB9-EF9A689EF952}" xr6:coauthVersionLast="36" xr6:coauthVersionMax="36" xr10:uidLastSave="{00000000-0000-0000-0000-000000000000}"/>
  <bookViews>
    <workbookView xWindow="0" yWindow="0" windowWidth="21600" windowHeight="7380" xr2:uid="{00000000-000D-0000-FFFF-FFFF00000000}"/>
  </bookViews>
  <sheets>
    <sheet name="Start Here" sheetId="9" r:id="rId1"/>
    <sheet name="Contracts" sheetId="4" r:id="rId2"/>
    <sheet name="Grants" sheetId="6" r:id="rId3"/>
    <sheet name="Loans" sheetId="5" r:id="rId4"/>
    <sheet name="Transfers" sheetId="7" r:id="rId5"/>
    <sheet name="Direct Payments" sheetId="8" r:id="rId6"/>
    <sheet name="Lists (to be hidden)" sheetId="2" state="hidden" r:id="rId7"/>
    <sheet name="Municipality (to be hidden)" sheetId="11" state="hidden" r:id="rId8"/>
    <sheet name="Applications (to be hidden)" sheetId="10" state="hidden" r:id="rId9"/>
  </sheets>
  <externalReferences>
    <externalReference r:id="rId10"/>
  </externalReferences>
  <definedNames>
    <definedName name="_xlnm._FilterDatabase" localSheetId="8" hidden="1">'Applications (to be hidden)'!$A$1:$BP$288</definedName>
    <definedName name="_xlnm._FilterDatabase" localSheetId="7" hidden="1">'Municipality (to be hidden)'!$A$1:$AT$352</definedName>
    <definedName name="APPDATE">'[1]App QC'!$K$3</definedName>
    <definedName name="APPROVED">[1]Statewide!$P$4</definedName>
    <definedName name="ATA_CAT">'Lists (to be hidden)'!$E$2:$E$35</definedName>
    <definedName name="ATA_SUB">'Lists (to be hidden)'!$F$2:$F$35</definedName>
    <definedName name="EXP_CAT">'Lists (to be hidden)'!$M$2:$M$19</definedName>
    <definedName name="MUNI" localSheetId="8">'[1]App QC'!$D$2</definedName>
    <definedName name="MUNI" localSheetId="7">'[1]App QC'!$D$2</definedName>
    <definedName name="MUNI">'Lists (to be hidden)'!$B$2:$B$352</definedName>
    <definedName name="MUNIS">'Municipality (to be hidden)'!$B$2:$B$352</definedName>
    <definedName name="OIG_CAT">'Lists (to be hidden)'!$G$2:$G$35</definedName>
    <definedName name="PAID">[1]Statewide!$P$5</definedName>
    <definedName name="REP_CYC">'Lists (to be hidden)'!$I$2:$I$7</definedName>
    <definedName name="REP_PER">'Lists (to be hidden)'!$J$2:$J$7</definedName>
    <definedName name="TRANS_CAT">'Lists (to be hidden)'!$N$2:$N$7</definedName>
    <definedName name="TRANS_DESC">'Lists (to be hidden)'!$AP$2:$AP$3</definedName>
    <definedName name="TRANS_TYPE">'Lists (to be hidden)'!$O$2:$O$6</definedName>
    <definedName name="UNIQUE">'[1]App QC'!$N$2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0" i="8" l="1"/>
  <c r="I99" i="8"/>
  <c r="I98" i="8"/>
  <c r="I97" i="8"/>
  <c r="I95" i="8"/>
  <c r="I94" i="8"/>
  <c r="I93" i="8"/>
  <c r="I92" i="8"/>
  <c r="I91" i="8"/>
  <c r="I90" i="8"/>
  <c r="I89"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49" i="8"/>
  <c r="I48" i="8"/>
  <c r="I45" i="8"/>
  <c r="I44" i="8"/>
  <c r="I43" i="8"/>
  <c r="I42" i="8"/>
  <c r="I41" i="8"/>
  <c r="I40" i="8"/>
  <c r="I39" i="8"/>
  <c r="I20" i="8"/>
  <c r="I19" i="8"/>
  <c r="I18" i="8"/>
  <c r="I10" i="8"/>
  <c r="I27" i="8" l="1"/>
  <c r="I104" i="8"/>
  <c r="L104" i="8" s="1"/>
  <c r="L103" i="8" l="1"/>
  <c r="L101" i="8"/>
  <c r="L100" i="8"/>
  <c r="L98" i="8"/>
  <c r="I102" i="8" l="1"/>
  <c r="L102" i="8" s="1"/>
  <c r="L99" i="8"/>
  <c r="L59" i="8"/>
  <c r="L57" i="8"/>
  <c r="L56" i="8"/>
  <c r="L55" i="8"/>
  <c r="L97" i="8"/>
  <c r="L96" i="8"/>
  <c r="L95" i="8"/>
  <c r="L94" i="8"/>
  <c r="L93" i="8"/>
  <c r="L92" i="8"/>
  <c r="L91" i="8"/>
  <c r="L90" i="8"/>
  <c r="L89" i="8"/>
  <c r="L88" i="8"/>
  <c r="L87" i="8"/>
  <c r="L85" i="8"/>
  <c r="L84" i="8"/>
  <c r="L83" i="8"/>
  <c r="L82" i="8"/>
  <c r="L81" i="8"/>
  <c r="L80" i="8"/>
  <c r="L78" i="8"/>
  <c r="L75" i="8"/>
  <c r="L73" i="8"/>
  <c r="L72" i="8"/>
  <c r="L70" i="8"/>
  <c r="L69" i="8"/>
  <c r="L68" i="8"/>
  <c r="L67" i="8"/>
  <c r="L66" i="8"/>
  <c r="L60" i="8"/>
  <c r="L58" i="8"/>
  <c r="L54" i="8"/>
  <c r="L53" i="8"/>
  <c r="L52" i="8"/>
  <c r="L51" i="8"/>
  <c r="L50" i="8"/>
  <c r="L49" i="8"/>
  <c r="L48" i="8"/>
  <c r="L47" i="8"/>
  <c r="L46" i="8"/>
  <c r="L45" i="8"/>
  <c r="L44" i="8"/>
  <c r="L43" i="8"/>
  <c r="L41" i="8"/>
  <c r="L39" i="8"/>
  <c r="L38" i="8"/>
  <c r="L37" i="8"/>
  <c r="L36" i="8"/>
  <c r="L35" i="8"/>
  <c r="L34" i="8"/>
  <c r="L33" i="8"/>
  <c r="L32" i="8"/>
  <c r="L31" i="8"/>
  <c r="L30" i="8"/>
  <c r="L29" i="8"/>
  <c r="L28" i="8"/>
  <c r="L27" i="8"/>
  <c r="L26" i="8"/>
  <c r="L25" i="8"/>
  <c r="L24" i="8"/>
  <c r="L23" i="8"/>
  <c r="L22" i="8"/>
  <c r="L21" i="8"/>
  <c r="L20" i="8"/>
  <c r="L19" i="8"/>
  <c r="L18" i="8"/>
  <c r="L16" i="8"/>
  <c r="L14" i="8"/>
  <c r="L13" i="8"/>
  <c r="L12" i="8"/>
  <c r="L11" i="8"/>
  <c r="L10" i="8"/>
  <c r="L9" i="8"/>
  <c r="L8" i="8"/>
  <c r="L7" i="8"/>
  <c r="L5" i="8"/>
  <c r="I15" i="8"/>
  <c r="L15" i="8" s="1"/>
  <c r="L79" i="8"/>
  <c r="L77" i="8"/>
  <c r="L71" i="8"/>
  <c r="L40" i="8"/>
  <c r="I17" i="8"/>
  <c r="L17" i="8" s="1"/>
  <c r="I86" i="8"/>
  <c r="L86" i="8" s="1"/>
  <c r="L65" i="8"/>
  <c r="I6" i="8"/>
  <c r="L6" i="8" s="1"/>
  <c r="L61" i="8"/>
  <c r="L76" i="8"/>
  <c r="L74" i="8"/>
  <c r="L64" i="8"/>
  <c r="L63" i="8"/>
  <c r="L62" i="8"/>
  <c r="L42" i="8"/>
  <c r="E7" i="9" l="1"/>
  <c r="O104" i="8" l="1"/>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M104" i="8"/>
  <c r="M103" i="8"/>
  <c r="M102" i="8"/>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R104" i="5"/>
  <c r="R103" i="5"/>
  <c r="R102" i="5"/>
  <c r="R101" i="5"/>
  <c r="R100" i="5"/>
  <c r="R99" i="5"/>
  <c r="R98" i="5"/>
  <c r="R97" i="5"/>
  <c r="R96" i="5"/>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Q55" i="4"/>
  <c r="S55" i="4"/>
  <c r="E10" i="9" l="1"/>
  <c r="E9" i="9"/>
  <c r="E8" i="9"/>
  <c r="I6" i="9"/>
  <c r="I8" i="9"/>
  <c r="I9" i="9"/>
  <c r="I10" i="9" l="1"/>
  <c r="I7" i="9"/>
  <c r="O54" i="8"/>
  <c r="O53" i="8"/>
  <c r="O52" i="8"/>
  <c r="O51" i="8"/>
  <c r="M54" i="8"/>
  <c r="M53" i="8"/>
  <c r="M52" i="8"/>
  <c r="M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O5" i="8"/>
  <c r="O3"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3" i="8"/>
  <c r="M55"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4" i="7"/>
  <c r="O3"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4" i="7"/>
  <c r="M3" i="7"/>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Q52" i="4"/>
  <c r="Q53" i="4"/>
  <c r="Q54" i="4"/>
  <c r="S52" i="4"/>
  <c r="S53" i="4"/>
  <c r="S54" i="4"/>
  <c r="Q54" i="6"/>
  <c r="S54" i="6"/>
  <c r="Q53" i="6"/>
  <c r="S53" i="6"/>
  <c r="Q3"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S3"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Q6" i="4"/>
  <c r="Q7" i="4"/>
  <c r="Q8" i="4"/>
  <c r="Q9" i="4"/>
  <c r="Q10" i="4"/>
  <c r="Q11" i="4"/>
  <c r="Q12" i="4"/>
  <c r="Q13" i="4"/>
  <c r="Q14" i="4"/>
  <c r="Q15" i="4"/>
  <c r="Q16" i="4"/>
  <c r="Q17" i="4"/>
  <c r="Q18" i="4"/>
  <c r="Q19" i="4"/>
  <c r="Q20" i="4"/>
  <c r="Q21" i="4"/>
  <c r="S6" i="4"/>
  <c r="S7" i="4"/>
  <c r="S8" i="4"/>
  <c r="S9" i="4"/>
  <c r="S10" i="4"/>
  <c r="S11" i="4"/>
  <c r="S12" i="4"/>
  <c r="S13" i="4"/>
  <c r="S14" i="4"/>
  <c r="S15" i="4"/>
  <c r="S16" i="4"/>
  <c r="S17" i="4"/>
  <c r="S18" i="4"/>
  <c r="S19" i="4"/>
  <c r="S20" i="4"/>
  <c r="S21" i="4"/>
  <c r="S3" i="4"/>
  <c r="S4" i="4"/>
  <c r="Q3" i="4"/>
  <c r="Q4" i="4"/>
  <c r="R3" i="5" l="1"/>
  <c r="P3" i="5"/>
  <c r="F3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Fahle, Heath (A&amp;F)</author>
  </authors>
  <commentList>
    <comment ref="E1" authorId="0" shapeId="0" xr:uid="{00000000-0006-0000-0700-000001000000}">
      <text>
        <r>
          <rPr>
            <b/>
            <sz val="9"/>
            <color indexed="81"/>
            <rFont val="Tahoma"/>
            <family val="2"/>
          </rPr>
          <t>Fahle, Heath (A&amp;F):</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Fahle, Heath (A&amp;F)</author>
  </authors>
  <commentList>
    <comment ref="BG260" authorId="0" shapeId="0" xr:uid="{00000000-0006-0000-0800-000001000000}">
      <text>
        <r>
          <rPr>
            <b/>
            <sz val="9"/>
            <color indexed="81"/>
            <rFont val="Tahoma"/>
            <family val="2"/>
          </rPr>
          <t>Fahle, Heath (A&amp;F):</t>
        </r>
        <r>
          <rPr>
            <sz val="9"/>
            <color indexed="81"/>
            <rFont val="Tahoma"/>
            <family val="2"/>
          </rPr>
          <t xml:space="preserve">
fixed manually 6/9/2020</t>
        </r>
      </text>
    </comment>
  </commentList>
</comments>
</file>

<file path=xl/sharedStrings.xml><?xml version="1.0" encoding="utf-8"?>
<sst xmlns="http://schemas.openxmlformats.org/spreadsheetml/2006/main" count="10410" uniqueCount="3636">
  <si>
    <t xml:space="preserve">CARES Act Coronavirus Relief Fund - Municipal Program Reporting Template </t>
  </si>
  <si>
    <t>Overview:</t>
  </si>
  <si>
    <t>The US Department of the Treasury Office of Inspector General (hereafter, "Treasury OIG") requires recipients of the CARES Act Coronavirus Relief Fund dollars to file periodic reports that describe the uses of these funds. Please use this template to report obligated or expended transactions from the CARES Act Coronavirus Relief Fund. Based on information from the Treasury OIG, "obligated" means a commitment to pay a third party with CRF proceeds based on a contract, grant, loan, or other arrangement. Additional Treasury OIG definitions are included below.</t>
  </si>
  <si>
    <r>
      <t xml:space="preserve">Municipality Key Data - </t>
    </r>
    <r>
      <rPr>
        <b/>
        <i/>
        <sz val="12"/>
        <color theme="1"/>
        <rFont val="Calibri"/>
        <family val="2"/>
        <scheme val="minor"/>
      </rPr>
      <t>Populate Fields Highlighted in Yellow*</t>
    </r>
  </si>
  <si>
    <t>Municipality Name:</t>
  </si>
  <si>
    <t>DOR Code:</t>
  </si>
  <si>
    <t>Contact First Name:</t>
  </si>
  <si>
    <t>Total Eligible Amount:</t>
  </si>
  <si>
    <t>Contact Last Name:</t>
  </si>
  <si>
    <t>Total Amount Received Round 1:</t>
  </si>
  <si>
    <t>Contact E-mail Address:</t>
  </si>
  <si>
    <t>Reporting Cycle:</t>
  </si>
  <si>
    <t>Contact Phone Number:</t>
  </si>
  <si>
    <t>Reporting Deadline:</t>
  </si>
  <si>
    <t>Reporting Period:</t>
  </si>
  <si>
    <t>3/1/2020 - 6/30/2020</t>
  </si>
  <si>
    <t>*Note: If contact information is incorrect, please provide updated information in the "municipality notes" section below.</t>
  </si>
  <si>
    <r>
      <t xml:space="preserve">Certification - </t>
    </r>
    <r>
      <rPr>
        <b/>
        <i/>
        <sz val="12"/>
        <color theme="1"/>
        <rFont val="Calibri"/>
        <family val="2"/>
        <scheme val="minor"/>
      </rPr>
      <t xml:space="preserve">Please certify completion of template and accuracy of data. </t>
    </r>
  </si>
  <si>
    <t>I certify that I have performed due diligence I deem appropriate to validate the data in this submission, and to the best of my knowledge the data submitted in this document is complete and  accurate.
The Executive Office for Administration and Finance is not requiring supporting  documentation of the data submitted to be attached at this time. We would like to remind each municipality that you are responsible for ensuring these obligations and expenditures comply with federal and state law and regulations applicable to the use of these funds  and it is your obligation to maintain appropriate audit evidence  to support internal and external audits of these obligation and expenditures. As a subrecipient of this grant, the Executive Office for Administration and Finance, on behalf of the Commonwealth, reserves the right to request audit evidence at a future date.
I certify I am aware of this requirement (please provide name &amp; email):</t>
  </si>
  <si>
    <t>Reporting Steps:</t>
  </si>
  <si>
    <t>Treasury OIG requires reporting by type for all contracts, grants, loans, transfer to other government entities, and direct payments. Within each transaction type (Contracts, Grants, Loans, Transfers, or Direct Payments), organize transactions into Expenditure Category (Attachment A Subcategory). For expenditures for which you expect FEMA reimbursement, report the non-FEMA share of the total cost as the Coronavirus Relief Fund obligated or expended amount.</t>
  </si>
  <si>
    <t>Treasury OIG Definitions:</t>
  </si>
  <si>
    <r>
      <rPr>
        <b/>
        <sz val="11"/>
        <color theme="1"/>
        <rFont val="Calibri"/>
        <family val="2"/>
        <scheme val="minor"/>
      </rPr>
      <t>Obligation -</t>
    </r>
    <r>
      <rPr>
        <sz val="11"/>
        <color theme="1"/>
        <rFont val="Calibri"/>
        <family val="2"/>
        <scheme val="minor"/>
      </rPr>
      <t xml:space="preserve"> Commitment to pay a third party with CRF proceeds based on a contract, grant, loan, or other arrangement.</t>
    </r>
  </si>
  <si>
    <r>
      <rPr>
        <b/>
        <sz val="11"/>
        <color theme="1"/>
        <rFont val="Calibri"/>
        <family val="2"/>
        <scheme val="minor"/>
      </rPr>
      <t>Expenditure</t>
    </r>
    <r>
      <rPr>
        <sz val="11"/>
        <color theme="1"/>
        <rFont val="Calibri"/>
        <family val="2"/>
        <scheme val="minor"/>
      </rPr>
      <t xml:space="preserve"> - Amount that has been incurred as a liability of the entity (the service has been rendered or the good has been delivered to the entity). As outlined in Treasury’s Coronavirus Relief Fund Guidance for State, Territorial, Local, and Tribal Governments, performance or delivery must occur between March 1 and December 30, 2020 in order for the cost to be considered incurred; payment of funds need not be made during that time (though it is generally expected that payment will take place within 90 days of a cost being incurred).</t>
    </r>
  </si>
  <si>
    <r>
      <rPr>
        <b/>
        <sz val="11"/>
        <color theme="1"/>
        <rFont val="Calibri"/>
        <family val="2"/>
        <scheme val="minor"/>
      </rPr>
      <t xml:space="preserve">Contract </t>
    </r>
    <r>
      <rPr>
        <sz val="11"/>
        <color theme="1"/>
        <rFont val="Calibri"/>
        <family val="2"/>
        <scheme val="minor"/>
      </rPr>
      <t>- Obligation to an entity associated with an agreement to acquire goods or services.</t>
    </r>
  </si>
  <si>
    <r>
      <rPr>
        <b/>
        <sz val="11"/>
        <color theme="1"/>
        <rFont val="Calibri"/>
        <family val="2"/>
        <scheme val="minor"/>
      </rPr>
      <t>Grant -</t>
    </r>
    <r>
      <rPr>
        <sz val="11"/>
        <color theme="1"/>
        <rFont val="Calibri"/>
        <family val="2"/>
        <scheme val="minor"/>
      </rPr>
      <t xml:space="preserve"> Obligation to an entity that is associated with a grant agreement. A grant agreement is a legal instrument of financial assistance between the prime recipient and entity that is used to enter into a relationship to carry out a public purpose and does not include an agreement to acquire goods or services or provide a loan.</t>
    </r>
  </si>
  <si>
    <r>
      <rPr>
        <b/>
        <sz val="11"/>
        <color theme="1"/>
        <rFont val="Calibri"/>
        <family val="2"/>
        <scheme val="minor"/>
      </rPr>
      <t>Primary place of performance (contract, grant) - A</t>
    </r>
    <r>
      <rPr>
        <sz val="11"/>
        <color theme="1"/>
        <rFont val="Calibri"/>
        <family val="2"/>
        <scheme val="minor"/>
      </rPr>
      <t>ddress where the predominant performance of the contract or grant will be accomplished.</t>
    </r>
  </si>
  <si>
    <r>
      <rPr>
        <b/>
        <sz val="11"/>
        <color theme="1"/>
        <rFont val="Calibri"/>
        <family val="2"/>
        <scheme val="minor"/>
      </rPr>
      <t>Period of performance start/end date (contract, grant)</t>
    </r>
    <r>
      <rPr>
        <sz val="11"/>
        <color theme="1"/>
        <rFont val="Calibri"/>
        <family val="2"/>
        <scheme val="minor"/>
      </rPr>
      <t xml:space="preserve"> - Period of performance start date is  date on which efforts begin or the contract or grant is otherwise effective. Period of performance end date is  date on which all effort is completed or the contract or grant is otherwise ended.</t>
    </r>
  </si>
  <si>
    <r>
      <rPr>
        <b/>
        <sz val="11"/>
        <color theme="1"/>
        <rFont val="Calibri"/>
        <family val="2"/>
        <scheme val="minor"/>
      </rPr>
      <t>Transfer to another government entity -</t>
    </r>
    <r>
      <rPr>
        <sz val="11"/>
        <color theme="1"/>
        <rFont val="Calibri"/>
        <family val="2"/>
        <scheme val="minor"/>
      </rPr>
      <t xml:space="preserve"> Disbursement or payment to a government entity that is legally distinct from the prime recipient. The following organization types are considered another government entity: State government, County government, City/Township Government, Special District Government, US Territory or Possession, Indian/Native American Tribal Government (Federally Recognized), Indian/Native American Tribal Designated Organization.</t>
    </r>
  </si>
  <si>
    <r>
      <rPr>
        <b/>
        <sz val="11"/>
        <color theme="1"/>
        <rFont val="Calibri"/>
        <family val="2"/>
        <scheme val="minor"/>
      </rPr>
      <t>Direct Payment</t>
    </r>
    <r>
      <rPr>
        <sz val="11"/>
        <color theme="1"/>
        <rFont val="Calibri"/>
        <family val="2"/>
        <scheme val="minor"/>
      </rPr>
      <t xml:space="preserve"> - Disbursement (with or without an existing obligation) to an entity that is not associated with a contract, grant, loan, or transfer to another government entity. If the direct payment is associated with an obligation, then the obligation and expenditure should be reported. If the direct payment does not  involve a previous obligation, the direct payment will be recorded when the expenditure is incurred.</t>
    </r>
  </si>
  <si>
    <t>Template Version:</t>
  </si>
  <si>
    <t>Upload Notes:</t>
  </si>
  <si>
    <t>Save this template with the following file name:</t>
  </si>
  <si>
    <t>If the municipality submits multiple spreadsheets for a reporting period, A&amp;F will always use the most recently submitted data for all reporting purposes. If a municipality needs to amend a report, please resubmit using the web-based reporting tool.</t>
  </si>
  <si>
    <t>Municipality Notes:</t>
  </si>
  <si>
    <t>If applicable, provide updated contact information or other relevant information:</t>
  </si>
  <si>
    <t>Vendor Name</t>
  </si>
  <si>
    <t>DUNS Number</t>
  </si>
  <si>
    <t>Street Address</t>
  </si>
  <si>
    <t>City</t>
  </si>
  <si>
    <t>State</t>
  </si>
  <si>
    <t>Zip</t>
  </si>
  <si>
    <t>Contract Number</t>
  </si>
  <si>
    <t>Contract Date</t>
  </si>
  <si>
    <t>Contract Type</t>
  </si>
  <si>
    <t>Contract Amount</t>
  </si>
  <si>
    <t>Contract Description</t>
  </si>
  <si>
    <t>Primary Place of Contract Performance</t>
  </si>
  <si>
    <t>Period of Performance Start Date</t>
  </si>
  <si>
    <t>Period of Performance End Date</t>
  </si>
  <si>
    <t>Quarterly Obligation Amount</t>
  </si>
  <si>
    <t>Quarterly Expenditure Amount</t>
  </si>
  <si>
    <t>Attachment A Category</t>
  </si>
  <si>
    <t>Attachment A Subcategory</t>
  </si>
  <si>
    <t>Expenditure Category</t>
  </si>
  <si>
    <t>Anticipate FEMA Reimbursement?</t>
  </si>
  <si>
    <t>Examples</t>
  </si>
  <si>
    <t>John Doe Enterprises</t>
  </si>
  <si>
    <t>123 Main Street</t>
  </si>
  <si>
    <t>Yourtown</t>
  </si>
  <si>
    <t>MA</t>
  </si>
  <si>
    <t>001</t>
  </si>
  <si>
    <t>One-time</t>
  </si>
  <si>
    <t>Install PPE</t>
  </si>
  <si>
    <t>PPE, including first responders, grocery store employees, gas station attendants and others who interact with the public</t>
  </si>
  <si>
    <t>Yes</t>
  </si>
  <si>
    <t>Jane Doe Company</t>
  </si>
  <si>
    <t>N/A</t>
  </si>
  <si>
    <t>002</t>
  </si>
  <si>
    <t>Ongoing</t>
  </si>
  <si>
    <t>Disinfection</t>
  </si>
  <si>
    <t>Cleaning/Disinfection of public buildings</t>
  </si>
  <si>
    <t>No</t>
  </si>
  <si>
    <t>Start Populating Here</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</si>
  <si>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</si>
  <si>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</si>
  <si>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</si>
  <si>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</si>
  <si>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</si>
  <si>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</si>
  <si>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</si>
  <si>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</si>
  <si>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</si>
  <si>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</si>
  <si>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</si>
  <si>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</si>
  <si>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</si>
  <si>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</si>
  <si>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</si>
  <si>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</si>
  <si>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</si>
  <si>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</si>
  <si>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</si>
  <si>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</si>
  <si>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</si>
  <si>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</si>
  <si>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</si>
  <si>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</si>
  <si>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</si>
  <si>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</si>
  <si>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</si>
  <si>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</si>
  <si>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</si>
  <si>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</si>
  <si>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</si>
  <si>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</si>
  <si>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</si>
  <si>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</si>
  <si>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</si>
  <si>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</si>
  <si>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</si>
  <si>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</si>
  <si>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</si>
  <si>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</si>
  <si>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</si>
  <si>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</si>
  <si>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</si>
  <si>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</si>
  <si>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</si>
  <si>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</si>
  <si>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</si>
  <si>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</si>
  <si>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</si>
  <si>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</si>
  <si>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</si>
  <si>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</si>
  <si>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</si>
  <si>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</si>
  <si>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</si>
  <si>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</si>
  <si>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</si>
  <si>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</si>
  <si>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</si>
  <si>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</si>
  <si>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</si>
  <si>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</si>
  <si>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</si>
  <si>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</si>
  <si>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</si>
  <si>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</si>
  <si>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</si>
  <si>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</si>
  <si>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</si>
  <si>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</si>
  <si>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</si>
  <si>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</si>
  <si>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</si>
  <si>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</si>
  <si>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</si>
  <si>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</si>
  <si>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</si>
  <si>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</si>
  <si>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</si>
  <si>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</si>
  <si>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</si>
  <si>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</si>
  <si>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</si>
  <si>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</si>
  <si>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</si>
  <si>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</si>
  <si>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</si>
  <si>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</si>
  <si>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</si>
  <si>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</si>
  <si>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</si>
  <si>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</si>
  <si>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</si>
  <si>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</si>
  <si>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</si>
  <si>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</si>
  <si>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</si>
  <si>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</si>
  <si>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Grantee Name</t>
  </si>
  <si>
    <t>Award Number</t>
  </si>
  <si>
    <t>Award Date</t>
  </si>
  <si>
    <t>Award Payment Method (Reimbursable or Lump Sum Payments)</t>
  </si>
  <si>
    <t>Award Amount</t>
  </si>
  <si>
    <t>Award Description</t>
  </si>
  <si>
    <t>Primary Place of Performance</t>
  </si>
  <si>
    <t>Example</t>
  </si>
  <si>
    <t>Community Food Pantry</t>
  </si>
  <si>
    <t>Lump Sum Payment</t>
  </si>
  <si>
    <t>Grant to support food bank</t>
  </si>
  <si>
    <t>Food banks/food pantries - need to be tied to COVID-19</t>
  </si>
  <si>
    <t>Recipient Name</t>
  </si>
  <si>
    <t>Loan Number</t>
  </si>
  <si>
    <t>Purpose of Loan</t>
  </si>
  <si>
    <t>Loan Amount</t>
  </si>
  <si>
    <t>Loan Description</t>
  </si>
  <si>
    <t>Loan Date (Date when loan signed by prime recipient and borrower)</t>
  </si>
  <si>
    <t>Loan Expiration Date (Date when loan expected to be paid in full)</t>
  </si>
  <si>
    <t>Quarterly Payments on Outstanding Loans</t>
  </si>
  <si>
    <t>Recipient Plans for Reuse of Coronavirus Relief Fund loan repayments</t>
  </si>
  <si>
    <t>Jane Doe PPE Products</t>
  </si>
  <si>
    <t>123 Main St</t>
  </si>
  <si>
    <t>Facilitate PPE Production</t>
  </si>
  <si>
    <t>Forgivable Loan</t>
  </si>
  <si>
    <t>Travel expenses - for distribution of resources</t>
  </si>
  <si>
    <t>Provide new loans</t>
  </si>
  <si>
    <t>Transferee/Government Entity Name</t>
  </si>
  <si>
    <t>Transfer Number</t>
  </si>
  <si>
    <t>Transfer Date</t>
  </si>
  <si>
    <t>Transfer Amount</t>
  </si>
  <si>
    <t>Transfer Description</t>
  </si>
  <si>
    <t>Town of Yourtown</t>
  </si>
  <si>
    <t>Other</t>
  </si>
  <si>
    <t>Yourtown Regional School District</t>
  </si>
  <si>
    <t>Payee Name</t>
  </si>
  <si>
    <t>Payment Number</t>
  </si>
  <si>
    <t>Payment Date</t>
  </si>
  <si>
    <t>Payment Amount</t>
  </si>
  <si>
    <t>Payment Description</t>
  </si>
  <si>
    <t>Home Depot</t>
  </si>
  <si>
    <t>Purchase of disinfectant</t>
  </si>
  <si>
    <t>DOR Code</t>
  </si>
  <si>
    <t>Municipality</t>
  </si>
  <si>
    <t>Total Eligible Amount</t>
  </si>
  <si>
    <t>Treasury OIG Category</t>
  </si>
  <si>
    <t>Reporting Cycle</t>
  </si>
  <si>
    <t>Reporting Period</t>
  </si>
  <si>
    <t>Deadline</t>
  </si>
  <si>
    <t>Expenditure Categories</t>
  </si>
  <si>
    <t>Transaction Categories</t>
  </si>
  <si>
    <t>Transaction Type</t>
  </si>
  <si>
    <t>Categories for Each Template</t>
  </si>
  <si>
    <t>Abington</t>
  </si>
  <si>
    <t>Core municipal services in a declared public health emergency</t>
  </si>
  <si>
    <t>Direct staffing costs - Overtime, additional hires, and/or backfilling staff who test positive</t>
  </si>
  <si>
    <t>Administrative Expenses</t>
  </si>
  <si>
    <t>Contracts Greater Than or Equal to $50,000</t>
  </si>
  <si>
    <t>Contract</t>
  </si>
  <si>
    <t>Project ID</t>
  </si>
  <si>
    <t>Project Name</t>
  </si>
  <si>
    <t>Advance Lump Sum</t>
  </si>
  <si>
    <t>Acton</t>
  </si>
  <si>
    <t>Quarantine/isolation costs for first responders who may be infected and should not put household members at risk - or who should be kept apart from potentially infected household members</t>
  </si>
  <si>
    <t>7/1/2020 - 9/30/2020</t>
  </si>
  <si>
    <t>Budgeted Personnel and Services Diverted to a Substantially Different Use</t>
  </si>
  <si>
    <t>Grants Greater Than or Equal to $50,000</t>
  </si>
  <si>
    <t>Award</t>
  </si>
  <si>
    <t>Reimbursement</t>
  </si>
  <si>
    <t>Acushnet</t>
  </si>
  <si>
    <t>Temporary staff to backfill sick or quarantined municipal employees</t>
  </si>
  <si>
    <t>10/1/2020 - 12/31/2020</t>
  </si>
  <si>
    <t>COVID-19 Testing and Contact Tracing</t>
  </si>
  <si>
    <t>Loans Greater Than or Equal to $50,000</t>
  </si>
  <si>
    <t>Loan</t>
  </si>
  <si>
    <t>Borrower Name</t>
  </si>
  <si>
    <t>Loan Date</t>
  </si>
  <si>
    <t>Adams</t>
  </si>
  <si>
    <t>Staff for compliance and reporting associated with this funding</t>
  </si>
  <si>
    <t>1/1/2021 - 3/31/2021</t>
  </si>
  <si>
    <t>Economic Support (Other than Small Business, Housing and Food Assistance)</t>
  </si>
  <si>
    <t>Transfers to Other Government Entities Greater Than or Equal to $50,000</t>
  </si>
  <si>
    <t>Transfer</t>
  </si>
  <si>
    <t>Agawam</t>
  </si>
  <si>
    <t>Accelerated telework capacity - infrastructure, subscriptions for meeting services, hardware (laptops)</t>
  </si>
  <si>
    <t>Improve Telework Capabilities of Public Employees</t>
  </si>
  <si>
    <t>4/1/2021 - 6/30/2021</t>
  </si>
  <si>
    <t>Expenses Associated with the Issuance of Tax Anticipation Notes</t>
  </si>
  <si>
    <t>Direct Payments Greater Than or Equal to $50,000</t>
  </si>
  <si>
    <t>Direct Payment</t>
  </si>
  <si>
    <t>Alford</t>
  </si>
  <si>
    <t>Hiring and training, including training for employees and contractors hired for COVID-19 response</t>
  </si>
  <si>
    <t>7/1/2021 - 9/30/2021</t>
  </si>
  <si>
    <t>Facilitating Distance Learning</t>
  </si>
  <si>
    <t>Aggregate reporting below $50,000</t>
  </si>
  <si>
    <t>Transactions Below $50,000</t>
  </si>
  <si>
    <t>Amount</t>
  </si>
  <si>
    <t>Amesbury</t>
  </si>
  <si>
    <t>Personal Protective Equipment</t>
  </si>
  <si>
    <t>Food Programs</t>
  </si>
  <si>
    <t>Amherst</t>
  </si>
  <si>
    <t>Sanitation and Refuse Collection</t>
  </si>
  <si>
    <t>Public Health Expenses</t>
  </si>
  <si>
    <t>Housing Support</t>
  </si>
  <si>
    <t>Andover</t>
  </si>
  <si>
    <t>Food inspection</t>
  </si>
  <si>
    <t>104</t>
  </si>
  <si>
    <t>Aquinnah</t>
  </si>
  <si>
    <t>Medical Expenses</t>
  </si>
  <si>
    <t>Arlington</t>
  </si>
  <si>
    <t>Planning and development, including IT costs</t>
  </si>
  <si>
    <t>Nursing Home Assistance</t>
  </si>
  <si>
    <t>Ashburnham</t>
  </si>
  <si>
    <t>Incremental costs of special education services required under individual education plans (IEPs) in a remote, distance, or alternative location</t>
  </si>
  <si>
    <t>Payroll for Public Health and Safety Employees</t>
  </si>
  <si>
    <t>Ashby</t>
  </si>
  <si>
    <t>Food for families that rely on food through the school system</t>
  </si>
  <si>
    <t>Ashfield</t>
  </si>
  <si>
    <t>Costs of debt financing related to COVID-19 investments - short-term borrowing and construction carrying costs</t>
  </si>
  <si>
    <t>Items Not Listed Above – to include other eligible expenses that are not captured in the available expenditure categories</t>
  </si>
  <si>
    <t>Ashland</t>
  </si>
  <si>
    <t>Health insurance claims costs in excess of reasonably budgeted claims costs, and directly related to COVID-19 medical costs</t>
  </si>
  <si>
    <t>Small Business Assistance</t>
  </si>
  <si>
    <t>Athol</t>
  </si>
  <si>
    <t>Expanded Public Health Mission</t>
  </si>
  <si>
    <t>Boards of health staffing needs - to the extent not addressed with public health funding</t>
  </si>
  <si>
    <t>Unemployment Benefits</t>
  </si>
  <si>
    <t>Attleboro</t>
  </si>
  <si>
    <t>Use of public spaces/buildings as field hospitals</t>
  </si>
  <si>
    <t>Workers' Compensation</t>
  </si>
  <si>
    <t>Auburn</t>
  </si>
  <si>
    <t>Shelter for those who are homeless or otherwise have nowhere they can go without significant risk to themselves or other household members, and are at high risk or recovering from COVID-19</t>
  </si>
  <si>
    <t>Items Not Listed Above</t>
  </si>
  <si>
    <t>Avon</t>
  </si>
  <si>
    <t>Ayer</t>
  </si>
  <si>
    <t>Barnstable</t>
  </si>
  <si>
    <t>Transporting residents to COVID-19 medical and testing appointments</t>
  </si>
  <si>
    <t>Barre</t>
  </si>
  <si>
    <t>Signage and communication including translation services</t>
  </si>
  <si>
    <t>Becket</t>
  </si>
  <si>
    <t>Educational materials related to COVID-19</t>
  </si>
  <si>
    <t>Bedford</t>
  </si>
  <si>
    <t>Testing for COVID-19</t>
  </si>
  <si>
    <t>Belchertown</t>
  </si>
  <si>
    <t>Services and supports for residents in their homes</t>
  </si>
  <si>
    <t>Grocery and/or meals delivery - modeled on COA activities</t>
  </si>
  <si>
    <t>Bellingham</t>
  </si>
  <si>
    <t>Wellness check-ins with vulnerable elders</t>
  </si>
  <si>
    <t>Belmont</t>
  </si>
  <si>
    <t>Short-term rental or mortgage support</t>
  </si>
  <si>
    <t>Berkley</t>
  </si>
  <si>
    <t>Prescription drug delivery</t>
  </si>
  <si>
    <t>Berlin</t>
  </si>
  <si>
    <t>Other Request</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</si>
  <si>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</si>
  <si>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</si>
  <si>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</si>
  <si>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</si>
  <si>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</si>
  <si>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</si>
  <si>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</si>
  <si>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</si>
  <si>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</si>
  <si>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</si>
  <si>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</si>
  <si>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</si>
  <si>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</si>
  <si>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</si>
  <si>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</si>
  <si>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</si>
  <si>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</si>
  <si>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</si>
  <si>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</si>
  <si>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</si>
  <si>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</si>
  <si>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</si>
  <si>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</si>
  <si>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</si>
  <si>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</si>
  <si>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</si>
  <si>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</si>
  <si>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</si>
  <si>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</si>
  <si>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</si>
  <si>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</si>
  <si>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</si>
  <si>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</si>
  <si>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</si>
  <si>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</si>
  <si>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</si>
  <si>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</si>
  <si>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</si>
  <si>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</si>
  <si>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</si>
  <si>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</si>
  <si>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</si>
  <si>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</si>
  <si>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</si>
  <si>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</si>
  <si>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</si>
  <si>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</si>
  <si>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</si>
  <si>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</si>
  <si>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</si>
  <si>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</si>
  <si>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</si>
  <si>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</si>
  <si>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</si>
  <si>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</si>
  <si>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</si>
  <si>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</si>
  <si>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</si>
  <si>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</si>
  <si>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</si>
  <si>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</si>
  <si>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</si>
  <si>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</si>
  <si>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</si>
  <si>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</si>
  <si>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</si>
  <si>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</si>
  <si>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</si>
  <si>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</si>
  <si>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</si>
  <si>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</si>
  <si>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</si>
  <si>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101</t>
  </si>
  <si>
    <t>Franklin</t>
  </si>
  <si>
    <t>102</t>
  </si>
  <si>
    <t>Freetown</t>
  </si>
  <si>
    <t>103</t>
  </si>
  <si>
    <t>Gardner</t>
  </si>
  <si>
    <t>105</t>
  </si>
  <si>
    <t>Georgetown</t>
  </si>
  <si>
    <t>106</t>
  </si>
  <si>
    <t>Gill</t>
  </si>
  <si>
    <t>107</t>
  </si>
  <si>
    <t>Gloucester</t>
  </si>
  <si>
    <t>108</t>
  </si>
  <si>
    <t>Goshen</t>
  </si>
  <si>
    <t>109</t>
  </si>
  <si>
    <t>Gosnold</t>
  </si>
  <si>
    <t>110</t>
  </si>
  <si>
    <t>Grafton</t>
  </si>
  <si>
    <t>111</t>
  </si>
  <si>
    <t>Granby</t>
  </si>
  <si>
    <t>112</t>
  </si>
  <si>
    <t>Granville</t>
  </si>
  <si>
    <t>113</t>
  </si>
  <si>
    <t>Great Barrington</t>
  </si>
  <si>
    <t>114</t>
  </si>
  <si>
    <t>Greenfield</t>
  </si>
  <si>
    <t>115</t>
  </si>
  <si>
    <t>Groton</t>
  </si>
  <si>
    <t>116</t>
  </si>
  <si>
    <t>Groveland</t>
  </si>
  <si>
    <t>117</t>
  </si>
  <si>
    <t>Hadley</t>
  </si>
  <si>
    <t>118</t>
  </si>
  <si>
    <t>Halifax</t>
  </si>
  <si>
    <t>119</t>
  </si>
  <si>
    <t>Hamilton</t>
  </si>
  <si>
    <t>120</t>
  </si>
  <si>
    <t>Hampden</t>
  </si>
  <si>
    <t>121</t>
  </si>
  <si>
    <t>Hancock</t>
  </si>
  <si>
    <t>122</t>
  </si>
  <si>
    <t>Hanover</t>
  </si>
  <si>
    <t>123</t>
  </si>
  <si>
    <t>Hanson</t>
  </si>
  <si>
    <t>124</t>
  </si>
  <si>
    <t>Hardwick</t>
  </si>
  <si>
    <t>125</t>
  </si>
  <si>
    <t>Harvard</t>
  </si>
  <si>
    <t>126</t>
  </si>
  <si>
    <t>Harwich</t>
  </si>
  <si>
    <t>127</t>
  </si>
  <si>
    <t>Hatfield</t>
  </si>
  <si>
    <t>128</t>
  </si>
  <si>
    <t>Haverhill</t>
  </si>
  <si>
    <t>129</t>
  </si>
  <si>
    <t>Hawley</t>
  </si>
  <si>
    <t>130</t>
  </si>
  <si>
    <t>Heath</t>
  </si>
  <si>
    <t>131</t>
  </si>
  <si>
    <t>Hingham</t>
  </si>
  <si>
    <t>132</t>
  </si>
  <si>
    <t>Hinsdale</t>
  </si>
  <si>
    <t>133</t>
  </si>
  <si>
    <t>Holbrook</t>
  </si>
  <si>
    <t>134</t>
  </si>
  <si>
    <t>Holden</t>
  </si>
  <si>
    <t>135</t>
  </si>
  <si>
    <t>Holland</t>
  </si>
  <si>
    <t>136</t>
  </si>
  <si>
    <t>Holliston</t>
  </si>
  <si>
    <t>137</t>
  </si>
  <si>
    <t>Holyoke</t>
  </si>
  <si>
    <t>138</t>
  </si>
  <si>
    <t>Hopedale</t>
  </si>
  <si>
    <t>139</t>
  </si>
  <si>
    <t>Hopkinton</t>
  </si>
  <si>
    <t>140</t>
  </si>
  <si>
    <t>Hubbardston</t>
  </si>
  <si>
    <t>141</t>
  </si>
  <si>
    <t>Hudson</t>
  </si>
  <si>
    <t>142</t>
  </si>
  <si>
    <t>Hull</t>
  </si>
  <si>
    <t>143</t>
  </si>
  <si>
    <t>Huntington</t>
  </si>
  <si>
    <t>144</t>
  </si>
  <si>
    <t>Ipswich</t>
  </si>
  <si>
    <t>145</t>
  </si>
  <si>
    <t>Kingston</t>
  </si>
  <si>
    <t>146</t>
  </si>
  <si>
    <t>Lakeville</t>
  </si>
  <si>
    <t>147</t>
  </si>
  <si>
    <t>Lancaster</t>
  </si>
  <si>
    <t>148</t>
  </si>
  <si>
    <t>Lanesborough</t>
  </si>
  <si>
    <t>149</t>
  </si>
  <si>
    <t>Lawrence</t>
  </si>
  <si>
    <t>150</t>
  </si>
  <si>
    <t>Lee</t>
  </si>
  <si>
    <t>151</t>
  </si>
  <si>
    <t>Leicester</t>
  </si>
  <si>
    <t>152</t>
  </si>
  <si>
    <t>Lenox</t>
  </si>
  <si>
    <t>153</t>
  </si>
  <si>
    <t>Leominster</t>
  </si>
  <si>
    <t>154</t>
  </si>
  <si>
    <t>Leverett</t>
  </si>
  <si>
    <t>155</t>
  </si>
  <si>
    <t>Lexington</t>
  </si>
  <si>
    <t>156</t>
  </si>
  <si>
    <t>Leyden</t>
  </si>
  <si>
    <t>157</t>
  </si>
  <si>
    <t>Lincoln</t>
  </si>
  <si>
    <t>158</t>
  </si>
  <si>
    <t>Littleton</t>
  </si>
  <si>
    <t>159</t>
  </si>
  <si>
    <t>Longmeadow</t>
  </si>
  <si>
    <t>160</t>
  </si>
  <si>
    <t>Lowell</t>
  </si>
  <si>
    <t>161</t>
  </si>
  <si>
    <t>Ludlow</t>
  </si>
  <si>
    <t>162</t>
  </si>
  <si>
    <t>Lunenburg</t>
  </si>
  <si>
    <t>163</t>
  </si>
  <si>
    <t>Lynn</t>
  </si>
  <si>
    <t>164</t>
  </si>
  <si>
    <t>Lynnfield</t>
  </si>
  <si>
    <t>165</t>
  </si>
  <si>
    <t>Malden</t>
  </si>
  <si>
    <t>166</t>
  </si>
  <si>
    <t>Manchester By The Sea</t>
  </si>
  <si>
    <t>167</t>
  </si>
  <si>
    <t>Mansfield</t>
  </si>
  <si>
    <t>168</t>
  </si>
  <si>
    <t>Marblehead</t>
  </si>
  <si>
    <t>169</t>
  </si>
  <si>
    <t>Marion</t>
  </si>
  <si>
    <t>170</t>
  </si>
  <si>
    <t>Marlborough</t>
  </si>
  <si>
    <t>171</t>
  </si>
  <si>
    <t>Marshfield</t>
  </si>
  <si>
    <t>172</t>
  </si>
  <si>
    <t>Mashpee</t>
  </si>
  <si>
    <t>173</t>
  </si>
  <si>
    <t>Mattapoisett</t>
  </si>
  <si>
    <t>174</t>
  </si>
  <si>
    <t>Maynard</t>
  </si>
  <si>
    <t>175</t>
  </si>
  <si>
    <t>Medfield</t>
  </si>
  <si>
    <t>176</t>
  </si>
  <si>
    <t>Medford</t>
  </si>
  <si>
    <t>177</t>
  </si>
  <si>
    <t>Medway</t>
  </si>
  <si>
    <t>178</t>
  </si>
  <si>
    <t>Melrose</t>
  </si>
  <si>
    <t>179</t>
  </si>
  <si>
    <t>Mendon</t>
  </si>
  <si>
    <t>180</t>
  </si>
  <si>
    <t>Merrimac</t>
  </si>
  <si>
    <t>181</t>
  </si>
  <si>
    <t>Methuen</t>
  </si>
  <si>
    <t>182</t>
  </si>
  <si>
    <t>Middleborough</t>
  </si>
  <si>
    <t>183</t>
  </si>
  <si>
    <t>Middlefield</t>
  </si>
  <si>
    <t>184</t>
  </si>
  <si>
    <t>Middleton</t>
  </si>
  <si>
    <t>185</t>
  </si>
  <si>
    <t>Milford</t>
  </si>
  <si>
    <t>186</t>
  </si>
  <si>
    <t>Millbury</t>
  </si>
  <si>
    <t>187</t>
  </si>
  <si>
    <t>Millis</t>
  </si>
  <si>
    <t>188</t>
  </si>
  <si>
    <t>Millville</t>
  </si>
  <si>
    <t>189</t>
  </si>
  <si>
    <t>Milton</t>
  </si>
  <si>
    <t>190</t>
  </si>
  <si>
    <t>Monroe</t>
  </si>
  <si>
    <t>191</t>
  </si>
  <si>
    <t>Monson</t>
  </si>
  <si>
    <t>192</t>
  </si>
  <si>
    <t>Montague</t>
  </si>
  <si>
    <t>193</t>
  </si>
  <si>
    <t>Monterey</t>
  </si>
  <si>
    <t>194</t>
  </si>
  <si>
    <t>Montgomery</t>
  </si>
  <si>
    <t>195</t>
  </si>
  <si>
    <t>Mount Washington</t>
  </si>
  <si>
    <t>196</t>
  </si>
  <si>
    <t>Nahant</t>
  </si>
  <si>
    <t>197</t>
  </si>
  <si>
    <t>Nantucket</t>
  </si>
  <si>
    <t>198</t>
  </si>
  <si>
    <t>Natick</t>
  </si>
  <si>
    <t>199</t>
  </si>
  <si>
    <t>Needham</t>
  </si>
  <si>
    <t>200</t>
  </si>
  <si>
    <t>New Ashford</t>
  </si>
  <si>
    <t>201</t>
  </si>
  <si>
    <t>New Bedford</t>
  </si>
  <si>
    <t>202</t>
  </si>
  <si>
    <t>New Braintree</t>
  </si>
  <si>
    <t>203</t>
  </si>
  <si>
    <t>New Marlborough</t>
  </si>
  <si>
    <t>204</t>
  </si>
  <si>
    <t>New Salem</t>
  </si>
  <si>
    <t>205</t>
  </si>
  <si>
    <t>Newbury</t>
  </si>
  <si>
    <t>206</t>
  </si>
  <si>
    <t>Newburyport</t>
  </si>
  <si>
    <t>207</t>
  </si>
  <si>
    <t>Newton</t>
  </si>
  <si>
    <t>208</t>
  </si>
  <si>
    <t>Norfolk</t>
  </si>
  <si>
    <t>209</t>
  </si>
  <si>
    <t>North Adams</t>
  </si>
  <si>
    <t>210</t>
  </si>
  <si>
    <t>North Andover</t>
  </si>
  <si>
    <t>211</t>
  </si>
  <si>
    <t>North Attleborough</t>
  </si>
  <si>
    <t>212</t>
  </si>
  <si>
    <t>North Brookfield</t>
  </si>
  <si>
    <t>213</t>
  </si>
  <si>
    <t>North Reading</t>
  </si>
  <si>
    <t>214</t>
  </si>
  <si>
    <t>Northampton</t>
  </si>
  <si>
    <t>215</t>
  </si>
  <si>
    <t>Northborough</t>
  </si>
  <si>
    <t>216</t>
  </si>
  <si>
    <t>Northbridge</t>
  </si>
  <si>
    <t>217</t>
  </si>
  <si>
    <t>Northfield</t>
  </si>
  <si>
    <t>218</t>
  </si>
  <si>
    <t>Norton</t>
  </si>
  <si>
    <t>219</t>
  </si>
  <si>
    <t>Norwell</t>
  </si>
  <si>
    <t>220</t>
  </si>
  <si>
    <t>Norwood</t>
  </si>
  <si>
    <t>221</t>
  </si>
  <si>
    <t>Oak Bluffs</t>
  </si>
  <si>
    <t>222</t>
  </si>
  <si>
    <t>Oakham</t>
  </si>
  <si>
    <t>223</t>
  </si>
  <si>
    <t>Orange</t>
  </si>
  <si>
    <t>224</t>
  </si>
  <si>
    <t>Orleans</t>
  </si>
  <si>
    <t>225</t>
  </si>
  <si>
    <t>Otis</t>
  </si>
  <si>
    <t>226</t>
  </si>
  <si>
    <t>Oxford</t>
  </si>
  <si>
    <t>227</t>
  </si>
  <si>
    <t>Palmer</t>
  </si>
  <si>
    <t>228</t>
  </si>
  <si>
    <t>Paxton</t>
  </si>
  <si>
    <t>229</t>
  </si>
  <si>
    <t>Peabody</t>
  </si>
  <si>
    <t>230</t>
  </si>
  <si>
    <t>Pelham</t>
  </si>
  <si>
    <t>231</t>
  </si>
  <si>
    <t>Pembroke</t>
  </si>
  <si>
    <t>232</t>
  </si>
  <si>
    <t>Pepperell</t>
  </si>
  <si>
    <t>233</t>
  </si>
  <si>
    <t>Peru</t>
  </si>
  <si>
    <t>234</t>
  </si>
  <si>
    <t>Petersham</t>
  </si>
  <si>
    <t>235</t>
  </si>
  <si>
    <t>Phillipston</t>
  </si>
  <si>
    <t>236</t>
  </si>
  <si>
    <t>Pittsfield</t>
  </si>
  <si>
    <t>237</t>
  </si>
  <si>
    <t>Plainfield</t>
  </si>
  <si>
    <t>238</t>
  </si>
  <si>
    <t>Plainville</t>
  </si>
  <si>
    <t>239</t>
  </si>
  <si>
    <t>Plymouth</t>
  </si>
  <si>
    <t>240</t>
  </si>
  <si>
    <t>Plympton</t>
  </si>
  <si>
    <t>241</t>
  </si>
  <si>
    <t>Princeton</t>
  </si>
  <si>
    <t>242</t>
  </si>
  <si>
    <t>Provincetown</t>
  </si>
  <si>
    <t>243</t>
  </si>
  <si>
    <t>Quincy</t>
  </si>
  <si>
    <t>244</t>
  </si>
  <si>
    <t>Randolph</t>
  </si>
  <si>
    <t>245</t>
  </si>
  <si>
    <t>Raynham</t>
  </si>
  <si>
    <t>246</t>
  </si>
  <si>
    <t>Reading</t>
  </si>
  <si>
    <t>247</t>
  </si>
  <si>
    <t>Rehoboth</t>
  </si>
  <si>
    <t>248</t>
  </si>
  <si>
    <t>Revere</t>
  </si>
  <si>
    <t>249</t>
  </si>
  <si>
    <t>Richmond</t>
  </si>
  <si>
    <t>250</t>
  </si>
  <si>
    <t>Rochester</t>
  </si>
  <si>
    <t>251</t>
  </si>
  <si>
    <t>Rockland</t>
  </si>
  <si>
    <t>252</t>
  </si>
  <si>
    <t>Rockport</t>
  </si>
  <si>
    <t>253</t>
  </si>
  <si>
    <t>Rowe</t>
  </si>
  <si>
    <t>254</t>
  </si>
  <si>
    <t>Rowley</t>
  </si>
  <si>
    <t>255</t>
  </si>
  <si>
    <t>Royalston</t>
  </si>
  <si>
    <t>256</t>
  </si>
  <si>
    <t>Russell</t>
  </si>
  <si>
    <t>257</t>
  </si>
  <si>
    <t>Rutland</t>
  </si>
  <si>
    <t>258</t>
  </si>
  <si>
    <t>Salem</t>
  </si>
  <si>
    <t>259</t>
  </si>
  <si>
    <t>Salisbury</t>
  </si>
  <si>
    <t>260</t>
  </si>
  <si>
    <t>Sandisfield</t>
  </si>
  <si>
    <t>261</t>
  </si>
  <si>
    <t>Sandwich</t>
  </si>
  <si>
    <t>262</t>
  </si>
  <si>
    <t>Saugus</t>
  </si>
  <si>
    <t>263</t>
  </si>
  <si>
    <t>Savoy</t>
  </si>
  <si>
    <t>264</t>
  </si>
  <si>
    <t>Scituate</t>
  </si>
  <si>
    <t>265</t>
  </si>
  <si>
    <t>Seekonk</t>
  </si>
  <si>
    <t>266</t>
  </si>
  <si>
    <t>Sharon</t>
  </si>
  <si>
    <t>267</t>
  </si>
  <si>
    <t>Sheffield</t>
  </si>
  <si>
    <t>268</t>
  </si>
  <si>
    <t>Shelburne</t>
  </si>
  <si>
    <t>269</t>
  </si>
  <si>
    <t>Sherborn</t>
  </si>
  <si>
    <t>270</t>
  </si>
  <si>
    <t>Shirley</t>
  </si>
  <si>
    <t>271</t>
  </si>
  <si>
    <t>Shrewsbury</t>
  </si>
  <si>
    <t>272</t>
  </si>
  <si>
    <t>Shutesbury</t>
  </si>
  <si>
    <t>273</t>
  </si>
  <si>
    <t>Somerset</t>
  </si>
  <si>
    <t>274</t>
  </si>
  <si>
    <t>Somerville</t>
  </si>
  <si>
    <t>275</t>
  </si>
  <si>
    <t>South Hadley</t>
  </si>
  <si>
    <t>276</t>
  </si>
  <si>
    <t>Southampton</t>
  </si>
  <si>
    <t>277</t>
  </si>
  <si>
    <t>Southborough</t>
  </si>
  <si>
    <t>278</t>
  </si>
  <si>
    <t>Southbridge</t>
  </si>
  <si>
    <t>279</t>
  </si>
  <si>
    <t>Southwick</t>
  </si>
  <si>
    <t>280</t>
  </si>
  <si>
    <t>Spencer</t>
  </si>
  <si>
    <t>281</t>
  </si>
  <si>
    <t>Springfield</t>
  </si>
  <si>
    <t>282</t>
  </si>
  <si>
    <t>Sterling</t>
  </si>
  <si>
    <t>283</t>
  </si>
  <si>
    <t>Stockbridge</t>
  </si>
  <si>
    <t>284</t>
  </si>
  <si>
    <t>Stoneham</t>
  </si>
  <si>
    <t>285</t>
  </si>
  <si>
    <t>Stoughton</t>
  </si>
  <si>
    <t>286</t>
  </si>
  <si>
    <t>Stow</t>
  </si>
  <si>
    <t>287</t>
  </si>
  <si>
    <t>Sturbridge</t>
  </si>
  <si>
    <t>288</t>
  </si>
  <si>
    <t>Sudbury</t>
  </si>
  <si>
    <t>289</t>
  </si>
  <si>
    <t>Sunderland</t>
  </si>
  <si>
    <t>290</t>
  </si>
  <si>
    <t>Sutton</t>
  </si>
  <si>
    <t>291</t>
  </si>
  <si>
    <t>Swampscott</t>
  </si>
  <si>
    <t>292</t>
  </si>
  <si>
    <t>Swansea</t>
  </si>
  <si>
    <t>293</t>
  </si>
  <si>
    <t>Taunton</t>
  </si>
  <si>
    <t>294</t>
  </si>
  <si>
    <t>Templeton</t>
  </si>
  <si>
    <t>295</t>
  </si>
  <si>
    <t>Tewksbury</t>
  </si>
  <si>
    <t>296</t>
  </si>
  <si>
    <t>Tisbury</t>
  </si>
  <si>
    <t>297</t>
  </si>
  <si>
    <t>Tolland</t>
  </si>
  <si>
    <t>298</t>
  </si>
  <si>
    <t>Topsfield</t>
  </si>
  <si>
    <t>299</t>
  </si>
  <si>
    <t>Townsend</t>
  </si>
  <si>
    <t>300</t>
  </si>
  <si>
    <t>Truro</t>
  </si>
  <si>
    <t>301</t>
  </si>
  <si>
    <t>Tyngsborough</t>
  </si>
  <si>
    <t>302</t>
  </si>
  <si>
    <t>Tyringham</t>
  </si>
  <si>
    <t>303</t>
  </si>
  <si>
    <t>Upton</t>
  </si>
  <si>
    <t>304</t>
  </si>
  <si>
    <t>Uxbridge</t>
  </si>
  <si>
    <t>305</t>
  </si>
  <si>
    <t>Wakefield</t>
  </si>
  <si>
    <t>306</t>
  </si>
  <si>
    <t>Wales</t>
  </si>
  <si>
    <t>307</t>
  </si>
  <si>
    <t>Walpole</t>
  </si>
  <si>
    <t>308</t>
  </si>
  <si>
    <t>Waltham</t>
  </si>
  <si>
    <t>309</t>
  </si>
  <si>
    <t>Ware</t>
  </si>
  <si>
    <t>310</t>
  </si>
  <si>
    <t>Wareham</t>
  </si>
  <si>
    <t>311</t>
  </si>
  <si>
    <t>Warren</t>
  </si>
  <si>
    <t>312</t>
  </si>
  <si>
    <t>Warwick</t>
  </si>
  <si>
    <t>313</t>
  </si>
  <si>
    <t>Washington</t>
  </si>
  <si>
    <t>314</t>
  </si>
  <si>
    <t>Watertown</t>
  </si>
  <si>
    <t>315</t>
  </si>
  <si>
    <t>Wayland</t>
  </si>
  <si>
    <t>316</t>
  </si>
  <si>
    <t>Webster</t>
  </si>
  <si>
    <t>317</t>
  </si>
  <si>
    <t>Wellesley</t>
  </si>
  <si>
    <t>318</t>
  </si>
  <si>
    <t>Wellfleet</t>
  </si>
  <si>
    <t>319</t>
  </si>
  <si>
    <t>Wendell</t>
  </si>
  <si>
    <t>320</t>
  </si>
  <si>
    <t>Wenham</t>
  </si>
  <si>
    <t>321</t>
  </si>
  <si>
    <t>West Boylston</t>
  </si>
  <si>
    <t>322</t>
  </si>
  <si>
    <t>West Bridgewater</t>
  </si>
  <si>
    <t>323</t>
  </si>
  <si>
    <t>West Brookfield</t>
  </si>
  <si>
    <t>324</t>
  </si>
  <si>
    <t>West Newbury</t>
  </si>
  <si>
    <t>325</t>
  </si>
  <si>
    <t>West Springfield</t>
  </si>
  <si>
    <t>326</t>
  </si>
  <si>
    <t>West Stockbridge</t>
  </si>
  <si>
    <t>327</t>
  </si>
  <si>
    <t>West Tisbury</t>
  </si>
  <si>
    <t>328</t>
  </si>
  <si>
    <t>Westborough</t>
  </si>
  <si>
    <t>329</t>
  </si>
  <si>
    <t>Westfield</t>
  </si>
  <si>
    <t>330</t>
  </si>
  <si>
    <t>Westford</t>
  </si>
  <si>
    <t>331</t>
  </si>
  <si>
    <t>Westhampton</t>
  </si>
  <si>
    <t>332</t>
  </si>
  <si>
    <t>Westminster</t>
  </si>
  <si>
    <t>333</t>
  </si>
  <si>
    <t>Weston</t>
  </si>
  <si>
    <t>334</t>
  </si>
  <si>
    <t>Westport</t>
  </si>
  <si>
    <t>335</t>
  </si>
  <si>
    <t>Westwood</t>
  </si>
  <si>
    <t>336</t>
  </si>
  <si>
    <t>Weymouth</t>
  </si>
  <si>
    <t>337</t>
  </si>
  <si>
    <t>Whately</t>
  </si>
  <si>
    <t>338</t>
  </si>
  <si>
    <t>Whitman</t>
  </si>
  <si>
    <t>339</t>
  </si>
  <si>
    <t>Wilbraham</t>
  </si>
  <si>
    <t>340</t>
  </si>
  <si>
    <t>Williamsburg</t>
  </si>
  <si>
    <t>341</t>
  </si>
  <si>
    <t>Williamstown</t>
  </si>
  <si>
    <t>342</t>
  </si>
  <si>
    <t>Wilmington</t>
  </si>
  <si>
    <t>343</t>
  </si>
  <si>
    <t>Winchendon</t>
  </si>
  <si>
    <t>344</t>
  </si>
  <si>
    <t>Winchester</t>
  </si>
  <si>
    <t>345</t>
  </si>
  <si>
    <t>Windsor</t>
  </si>
  <si>
    <t>346</t>
  </si>
  <si>
    <t>Winthrop</t>
  </si>
  <si>
    <t>347</t>
  </si>
  <si>
    <t>Woburn</t>
  </si>
  <si>
    <t>348</t>
  </si>
  <si>
    <t>Worcester</t>
  </si>
  <si>
    <t>349</t>
  </si>
  <si>
    <t>Worthington</t>
  </si>
  <si>
    <t>350</t>
  </si>
  <si>
    <t>Wrentham</t>
  </si>
  <si>
    <t>351</t>
  </si>
  <si>
    <t>Yarmouth</t>
  </si>
  <si>
    <t>County</t>
  </si>
  <si>
    <t>CD1</t>
  </si>
  <si>
    <t>CD2</t>
  </si>
  <si>
    <t>App Received?</t>
  </si>
  <si>
    <t>Population (2018 Est)</t>
  </si>
  <si>
    <t>Implied Total Eligible Amount</t>
  </si>
  <si>
    <t>Actual Total Eligible Amount</t>
  </si>
  <si>
    <t>A. Direct staffing costs - Overtime, additional hires, and/or backfilling staff who test positive</t>
  </si>
  <si>
    <t>B. Quarantine/isolation costs for first responders who may be infected and should not put household members at risk - or who should be kept apart from potentially infected household members</t>
  </si>
  <si>
    <t>Cleaning/disinfection of public buildings</t>
  </si>
  <si>
    <t>FEMA</t>
  </si>
  <si>
    <t>Non-FEMA Match</t>
  </si>
  <si>
    <t>A. Planning and development, including IT costs</t>
  </si>
  <si>
    <t>B. Incremental costs of special education services required under individual education plans (IEPs) in a remote, distance, or alternative location</t>
  </si>
  <si>
    <t>C. Food for families that rely on food through the school system</t>
  </si>
  <si>
    <t>Other request</t>
  </si>
  <si>
    <t>Plug</t>
  </si>
  <si>
    <t>CvRF</t>
  </si>
  <si>
    <t>Total Cost</t>
  </si>
  <si>
    <t>Approved Request</t>
  </si>
  <si>
    <t>Received Amount</t>
  </si>
  <si>
    <t>Variance</t>
  </si>
  <si>
    <t>8th</t>
  </si>
  <si>
    <t>Middlesex</t>
  </si>
  <si>
    <t>3rd</t>
  </si>
  <si>
    <t>Bristol</t>
  </si>
  <si>
    <t>9th</t>
  </si>
  <si>
    <t>Berkshire</t>
  </si>
  <si>
    <t>1st</t>
  </si>
  <si>
    <t>6th</t>
  </si>
  <si>
    <t>Hampshire</t>
  </si>
  <si>
    <t>2nd</t>
  </si>
  <si>
    <t>Dukes</t>
  </si>
  <si>
    <t>5th</t>
  </si>
  <si>
    <t>4th</t>
  </si>
  <si>
    <t>Suffolk</t>
  </si>
  <si>
    <t>7th</t>
  </si>
  <si>
    <t>Time</t>
  </si>
  <si>
    <t>Approve?</t>
  </si>
  <si>
    <t>Paid?</t>
  </si>
  <si>
    <t>Status</t>
  </si>
  <si>
    <t>CALC_APP</t>
  </si>
  <si>
    <t>App = Cert B</t>
  </si>
  <si>
    <t>Other Req?</t>
  </si>
  <si>
    <t>100% Request?</t>
  </si>
  <si>
    <t>City or Town</t>
  </si>
  <si>
    <t>App Count</t>
  </si>
  <si>
    <t>Contact Name (First)</t>
  </si>
  <si>
    <t>Contact Name (Last)</t>
  </si>
  <si>
    <t>Contact Phone Number</t>
  </si>
  <si>
    <t>Contact Email</t>
  </si>
  <si>
    <t>Municipal Chief Executive Name (First)</t>
  </si>
  <si>
    <t>Municipal Chief Executive Name (Last)</t>
  </si>
  <si>
    <t>Municipal Chief Executive Phone Number</t>
  </si>
  <si>
    <t>Municipal Chief Executive Email</t>
  </si>
  <si>
    <t>Core municipal services sub-total</t>
  </si>
  <si>
    <t>Expanded public health mission sub-total</t>
  </si>
  <si>
    <t>Services and supports to residents subtotal</t>
  </si>
  <si>
    <t>Total Costs assumed to be eligible for FEMA reimbursement</t>
  </si>
  <si>
    <t>Costs net of assumed FEMA reimbursement at 75 percent</t>
  </si>
  <si>
    <t>Total costs assumed not to be eligible for FEMA reimbursement</t>
  </si>
  <si>
    <t xml:space="preserve">Estimated Request Totals </t>
  </si>
  <si>
    <t>Other Reason</t>
  </si>
  <si>
    <t>100% Check</t>
  </si>
  <si>
    <t>Total Requested Funding</t>
  </si>
  <si>
    <t>Share of Ceiling</t>
  </si>
  <si>
    <t>Certification B Amount</t>
  </si>
  <si>
    <t>Share of Ceiling Amt</t>
  </si>
  <si>
    <t>Upload Certification B</t>
  </si>
  <si>
    <t>I have uploaded Attachment B: Certification</t>
  </si>
  <si>
    <t>Browser</t>
  </si>
  <si>
    <t>IP Address</t>
  </si>
  <si>
    <t>Unique ID</t>
  </si>
  <si>
    <t>Location</t>
  </si>
  <si>
    <t>Suppress</t>
  </si>
  <si>
    <t>Reject</t>
  </si>
  <si>
    <t>OK</t>
  </si>
  <si>
    <t>FLAG</t>
  </si>
  <si>
    <t>John</t>
  </si>
  <si>
    <t>Mangiaratti</t>
  </si>
  <si>
    <t>(978) 929-6611</t>
  </si>
  <si>
    <t>jmangiartatti@actonma.gov</t>
  </si>
  <si>
    <t>Joan</t>
  </si>
  <si>
    <t>https://s3.amazonaws.com/files.formstack.com/uploads/3872353/92282305/624017392/92282305_cert_upload.pdf</t>
  </si>
  <si>
    <t>Chrome 64.0.3282.140 / Windows</t>
  </si>
  <si>
    <t>47.14.32.183</t>
  </si>
  <si>
    <t>39.623699188232, -104.87380218506</t>
  </si>
  <si>
    <t>Approve</t>
  </si>
  <si>
    <t>Jon</t>
  </si>
  <si>
    <t>Benson</t>
  </si>
  <si>
    <t>ok - submitted backup</t>
  </si>
  <si>
    <t>https://s3.amazonaws.com/files.formstack.com/uploads/3872353/92282305/639933743/92282305_cares_updated_request_cert_with_support.pdf</t>
  </si>
  <si>
    <t>Chrome 84.0.4147.89 / Windows</t>
  </si>
  <si>
    <t>Julie</t>
  </si>
  <si>
    <t>Hebert</t>
  </si>
  <si>
    <t>(508) 998-0200</t>
  </si>
  <si>
    <t>jhebert@acushnet.ma.us</t>
  </si>
  <si>
    <t>https://s3.amazonaws.com/files.formstack.com/uploads/3872353/92282305/621004514/92282305_attachment_b_-_cares_act_scan.pdf</t>
  </si>
  <si>
    <t>Chrome 81.0.4044.138 / Windows</t>
  </si>
  <si>
    <t>50.198.86.253</t>
  </si>
  <si>
    <t>41.272998809814, -72.957397460938</t>
  </si>
  <si>
    <t>https://s3.amazonaws.com/files.formstack.com/uploads/3872353/92282305/621005391/92282305_attachment_b_-_cares_act_scan.pdf</t>
  </si>
  <si>
    <t>Mary</t>
  </si>
  <si>
    <t>(413) 743-8300 ext. 121</t>
  </si>
  <si>
    <t>mbeverly@town.adams.ma.us</t>
  </si>
  <si>
    <t>Christine</t>
  </si>
  <si>
    <t>Hoyt</t>
  </si>
  <si>
    <t>(413) 441-1630</t>
  </si>
  <si>
    <t>choyt@town.adams.ma.us</t>
  </si>
  <si>
    <t>ok; small amount relative to total eligible</t>
  </si>
  <si>
    <t>https://s3.amazonaws.com/files.formstack.com/uploads/3872353/92282305/623572070/92282305_certification_adams.pdf</t>
  </si>
  <si>
    <t>Mozilla rv:11.0 / Windows</t>
  </si>
  <si>
    <t>162.245.235.10</t>
  </si>
  <si>
    <t>42.627101898193, -73.118698120117</t>
  </si>
  <si>
    <t>Jennifer</t>
  </si>
  <si>
    <t>Bonfiglio</t>
  </si>
  <si>
    <t>(413) 726-9742</t>
  </si>
  <si>
    <t>Jbonfiglio@agawam.ma.us</t>
  </si>
  <si>
    <t xml:space="preserve">William </t>
  </si>
  <si>
    <t>Sapelli</t>
  </si>
  <si>
    <t>(413) 726-9520</t>
  </si>
  <si>
    <t>mayor@agawam.ma.us</t>
  </si>
  <si>
    <t>https://s3.amazonaws.com/files.formstack.com/uploads/3872353/92282305/621427115/92282305_skm_754e20060516110.pdf</t>
  </si>
  <si>
    <t>74.92.11.161</t>
  </si>
  <si>
    <t>37.750999450684, -97.821998596191</t>
  </si>
  <si>
    <t>lauren</t>
  </si>
  <si>
    <t>sartori hobgood</t>
  </si>
  <si>
    <t>(413) 854-8532</t>
  </si>
  <si>
    <t>lsartorihobgood@gmail.com</t>
  </si>
  <si>
    <t>charles</t>
  </si>
  <si>
    <t>ketchen</t>
  </si>
  <si>
    <t>(413) 528-4536 ext. 2</t>
  </si>
  <si>
    <t>offices@townofalford.org</t>
  </si>
  <si>
    <t>Cashflow</t>
  </si>
  <si>
    <t>https://s3.amazonaws.com/files.formstack.com/uploads/3872353/92282305/620050487/92282305_alford_certification_b.pdf</t>
  </si>
  <si>
    <t>Chrome 83.0.4103.61 / Windows 7</t>
  </si>
  <si>
    <t>98.11.108.135</t>
  </si>
  <si>
    <t>ANGEL</t>
  </si>
  <si>
    <t>WILLS</t>
  </si>
  <si>
    <t>(978) 388-8151</t>
  </si>
  <si>
    <t>WILLSA@AMESBURYMA.GOV</t>
  </si>
  <si>
    <t>KASSANDRA</t>
  </si>
  <si>
    <t>GOVE</t>
  </si>
  <si>
    <t>(978) 388-8121</t>
  </si>
  <si>
    <t>govek@amesburyma.gov</t>
  </si>
  <si>
    <t>https://s3.amazonaws.com/files.formstack.com/uploads/3872353/92282305/623548990/92282305_caresattachmentbcertificationform.docx</t>
  </si>
  <si>
    <t>Chrome 83.0.4103.97 / Windows</t>
  </si>
  <si>
    <t>38.142.176.138</t>
  </si>
  <si>
    <t>42.576698303223, -70.954902648926</t>
  </si>
  <si>
    <t>Sean</t>
  </si>
  <si>
    <t>Mangano</t>
  </si>
  <si>
    <t>(413) 259-3022</t>
  </si>
  <si>
    <t>manganos@amherstma.gov</t>
  </si>
  <si>
    <t>Paul</t>
  </si>
  <si>
    <t>Bockelman</t>
  </si>
  <si>
    <t>(413) 259-3112</t>
  </si>
  <si>
    <t>bockelmanp@amherstma.gov</t>
  </si>
  <si>
    <t>https://s3.amazonaws.com/files.formstack.com/uploads/3872353/92282305/623871461/92282305_caresattachmentbcertificationform_1.pdf</t>
  </si>
  <si>
    <t>Chrome 70.0.3538.102 / Windows</t>
  </si>
  <si>
    <t>161.77.57.231</t>
  </si>
  <si>
    <t>42.389598846436, -72.453399658203</t>
  </si>
  <si>
    <t>Hayley</t>
  </si>
  <si>
    <t>Green</t>
  </si>
  <si>
    <t>(978) 623-8921</t>
  </si>
  <si>
    <t>hayley.green@andoverma.us</t>
  </si>
  <si>
    <t>Andrew</t>
  </si>
  <si>
    <t>Flanagan</t>
  </si>
  <si>
    <t>(978) 623-8210</t>
  </si>
  <si>
    <t>aflanagan@andoverma.gov</t>
  </si>
  <si>
    <t>https://s3.amazonaws.com/files.formstack.com/uploads/3872353/92282305/623490652/Andover_CARESCertificationJune2020.pdf</t>
  </si>
  <si>
    <t>100.0.88.233</t>
  </si>
  <si>
    <t>42.565299987793, -71.174499511719</t>
  </si>
  <si>
    <t>Emailed 6/16</t>
  </si>
  <si>
    <t>https://s3.amazonaws.com/files.formstack.com/uploads/3872353/92282305/623529364/Andover_CARESCertificationJune2020.pdf</t>
  </si>
  <si>
    <t>Jeffrey</t>
  </si>
  <si>
    <t>Madison</t>
  </si>
  <si>
    <t>(508) 955-9181</t>
  </si>
  <si>
    <t>townadministrator@aquinnah-ma.gov</t>
  </si>
  <si>
    <t>https://s3.amazonaws.com/files.formstack.com/uploads/3872353/92282305/616206952/92282305_aquinnah_attach_b.pdf</t>
  </si>
  <si>
    <t>67.172.35.170</t>
  </si>
  <si>
    <t>41.378101348877, -73.469100952148</t>
  </si>
  <si>
    <t>Sandy</t>
  </si>
  <si>
    <t>Pooler</t>
  </si>
  <si>
    <t>(781) 316-3002</t>
  </si>
  <si>
    <t>spooler@town.arlington.ma.us</t>
  </si>
  <si>
    <t>Adam</t>
  </si>
  <si>
    <t>Chapdelaine</t>
  </si>
  <si>
    <t>(781) 316-3010</t>
  </si>
  <si>
    <t>achapdelaine@town.arlington.ma.us</t>
  </si>
  <si>
    <t>requested backup; we discussed on phone</t>
  </si>
  <si>
    <t>https://s3.amazonaws.com/files.formstack.com/uploads/3872353/92282305/621334609/Arlington_CARESAttachmentBCERT6.9.201.docx</t>
  </si>
  <si>
    <t>24.91.95.82</t>
  </si>
  <si>
    <t>42.73450088501, -71.463302612305</t>
  </si>
  <si>
    <t>Brian</t>
  </si>
  <si>
    <t>Doheny</t>
  </si>
  <si>
    <t>(978) 827-4100</t>
  </si>
  <si>
    <t>bdoheny@ashburnham-ma.gov</t>
  </si>
  <si>
    <t>https://s3.amazonaws.com/files.formstack.com/uploads/3872353/92282305/623836994/92282305_covid19_attachment_b_certification.pdf</t>
  </si>
  <si>
    <t>50.239.144.122</t>
  </si>
  <si>
    <t>https://s3.amazonaws.com/files.formstack.com/uploads/3872353/92282305/637697325/92282305_certificate_cares_act_attachment_b.docx.pdf</t>
  </si>
  <si>
    <t>https://s3.amazonaws.com/files.formstack.com/uploads/3872353/92282305/638073181/92282305_certificate_cares_act_attachment_b.docx.pdf</t>
  </si>
  <si>
    <t>Robert</t>
  </si>
  <si>
    <t>(978) 386-2501</t>
  </si>
  <si>
    <t>tadministrator@ashbyma.gov</t>
  </si>
  <si>
    <t>https://s3.amazonaws.com/files.formstack.com/uploads/3872353/92282305/623830602/92282305_scan0001.pdf</t>
  </si>
  <si>
    <t>173.13.99.65</t>
  </si>
  <si>
    <t>41.84349822998, -70.965202331543</t>
  </si>
  <si>
    <t xml:space="preserve">Brittany </t>
  </si>
  <si>
    <t>Iacaponi</t>
  </si>
  <si>
    <t>(508) 532-7962</t>
  </si>
  <si>
    <t>biacaponi@ashlandmass.com</t>
  </si>
  <si>
    <t>Michael</t>
  </si>
  <si>
    <t>Herbert</t>
  </si>
  <si>
    <t>(508) 881-0100</t>
  </si>
  <si>
    <t>mherbert@ashlandmass.com</t>
  </si>
  <si>
    <t>ok</t>
  </si>
  <si>
    <t>https://s3.amazonaws.com/files.formstack.com/uploads/3872353/92282305/620510712/92282305_certification.pdf</t>
  </si>
  <si>
    <t>Chrome 83.0.4103.61 / Windows</t>
  </si>
  <si>
    <t>98.118.96.242</t>
  </si>
  <si>
    <t>42.17610168457, -71.599998474121</t>
  </si>
  <si>
    <t>Heroux</t>
  </si>
  <si>
    <t>(508) 455-7990</t>
  </si>
  <si>
    <t>paulheroux@cityofattleboro.us</t>
  </si>
  <si>
    <t>HEroux</t>
  </si>
  <si>
    <t>https://s3.amazonaws.com/files.formstack.com/uploads/3872353/92282305/621434651/Attleboro_CAREScertification.docx</t>
  </si>
  <si>
    <t>50.205.190.2</t>
  </si>
  <si>
    <t>He emailed that the certification is coming 6/24</t>
  </si>
  <si>
    <t>Thomas</t>
  </si>
  <si>
    <t>Zidelis</t>
  </si>
  <si>
    <t>(508) 864-8929</t>
  </si>
  <si>
    <t>tom@strataccounting.com</t>
  </si>
  <si>
    <t>Jacobson</t>
  </si>
  <si>
    <t>(508) 832-7720</t>
  </si>
  <si>
    <t>jjacobson@town.auburn.ma.us</t>
  </si>
  <si>
    <t>https://s3.amazonaws.com/files.formstack.com/uploads/3872353/92282305/623002603/AttachmentBAuburnNew.pdf</t>
  </si>
  <si>
    <t>68.114.81.14</t>
  </si>
  <si>
    <t>42.246601104736, -71.843696594238</t>
  </si>
  <si>
    <t>Erin</t>
  </si>
  <si>
    <t>Barry</t>
  </si>
  <si>
    <t>(508) 588-0414 ext. 1031</t>
  </si>
  <si>
    <t>ebarry@avon-ma.gov</t>
  </si>
  <si>
    <t>Gregory</t>
  </si>
  <si>
    <t>Enos</t>
  </si>
  <si>
    <t>(508) 588-0414 ext. 1020</t>
  </si>
  <si>
    <t>genos@avon-ma.gov</t>
  </si>
  <si>
    <t>https://s3.amazonaws.com/files.formstack.com/uploads/3872353/92282305/643681835/92282305_20200805114621113.pdf</t>
  </si>
  <si>
    <t>50.220.12.106</t>
  </si>
  <si>
    <t>Lisa</t>
  </si>
  <si>
    <t>Gabree</t>
  </si>
  <si>
    <t>(978) 772-8290</t>
  </si>
  <si>
    <t>lgabree@ayer.ma.us</t>
  </si>
  <si>
    <t>Pontbriand</t>
  </si>
  <si>
    <t>(978) 772-8220</t>
  </si>
  <si>
    <t>tm@ayer.ma.us</t>
  </si>
  <si>
    <t>https://s3.amazonaws.com/files.formstack.com/uploads/3872353/92282305/620920495/92282305_town_of_ayer_attachment_b_-_certification_6-4-2020.pdf</t>
  </si>
  <si>
    <t>173.13.100.21</t>
  </si>
  <si>
    <t>Mark</t>
  </si>
  <si>
    <t>Milne</t>
  </si>
  <si>
    <t>(508) 328-7124</t>
  </si>
  <si>
    <t>mark.milne@town.barnstable.ma.us</t>
  </si>
  <si>
    <t>Ells</t>
  </si>
  <si>
    <t>(508) 862-4610</t>
  </si>
  <si>
    <t>mark.ells@town.barnstable.ma.us</t>
  </si>
  <si>
    <t>https://s3.amazonaws.com/files.formstack.com/uploads/3872353/92282305/623420133/92282305_certificaton_form.pdf</t>
  </si>
  <si>
    <t>73.100.206.245</t>
  </si>
  <si>
    <t>41.66130065918, -70.298797607422</t>
  </si>
  <si>
    <t>Jean</t>
  </si>
  <si>
    <t>Joel</t>
  </si>
  <si>
    <t>(978) 355-2504 ext. 132</t>
  </si>
  <si>
    <t>accountant@townofbarre.com</t>
  </si>
  <si>
    <t>Greg</t>
  </si>
  <si>
    <t>O'Sullivan</t>
  </si>
  <si>
    <t>(978) 355-2504 ext. 135</t>
  </si>
  <si>
    <t>gosullivan@townofbarre.com</t>
  </si>
  <si>
    <t>https://s3.amazonaws.com/files.formstack.com/uploads/3872353/92282305/623539432/92282305_cares_act_attachment_b-certification_g_osullivan_signature.pdf</t>
  </si>
  <si>
    <t>75.130.252.109</t>
  </si>
  <si>
    <t>42.338600158691, -71.853103637695</t>
  </si>
  <si>
    <t>William</t>
  </si>
  <si>
    <t>Caldwell</t>
  </si>
  <si>
    <t>(413) 623-8934</t>
  </si>
  <si>
    <t>administrator@townofbecket.org</t>
  </si>
  <si>
    <t>https://s3.amazonaws.com/files.formstack.com/uploads/3872353/92282305/623851424/92282305_cares_attachment_b.docx</t>
  </si>
  <si>
    <t>72.224.151.72</t>
  </si>
  <si>
    <t>42.603801727295, -72.294799804688</t>
  </si>
  <si>
    <t>Follow up to group re: credit card fees</t>
  </si>
  <si>
    <t xml:space="preserve">Victor </t>
  </si>
  <si>
    <t>Garofalo</t>
  </si>
  <si>
    <t>(781) 918-4031</t>
  </si>
  <si>
    <t>vgarofalo@bedfordma.gov</t>
  </si>
  <si>
    <t>Sarah</t>
  </si>
  <si>
    <t>Stanton</t>
  </si>
  <si>
    <t>(781) 275-1111</t>
  </si>
  <si>
    <t>sstanton@bedfordma.gov</t>
  </si>
  <si>
    <t>https://s3.amazonaws.com/files.formstack.com/uploads/3872353/92282305/620911245/92282305_attached_b_certification_-_signed_060420.pdf</t>
  </si>
  <si>
    <t>50.227.146.162</t>
  </si>
  <si>
    <t>Jill</t>
  </si>
  <si>
    <t>Panto</t>
  </si>
  <si>
    <t>(413) 323-0410</t>
  </si>
  <si>
    <t>jpanto@belchertown.org</t>
  </si>
  <si>
    <t>Edward</t>
  </si>
  <si>
    <t>Boscher</t>
  </si>
  <si>
    <t>(413) 323-0403</t>
  </si>
  <si>
    <t>edboscher@gmail.com</t>
  </si>
  <si>
    <t>https://s3.amazonaws.com/files.formstack.com/uploads/3872353/92282305/623088221/92282305_caresattachmentbcertificationform.signed.docx</t>
  </si>
  <si>
    <t>Firefox 77.0 / Windows</t>
  </si>
  <si>
    <t>66.189.0.179</t>
  </si>
  <si>
    <t>MARY</t>
  </si>
  <si>
    <t>MACKINNON</t>
  </si>
  <si>
    <t>(508) 657-2807</t>
  </si>
  <si>
    <t>MMACKINNON@BELLINGHAMMA.ORG</t>
  </si>
  <si>
    <t>DENIS</t>
  </si>
  <si>
    <t>FRAINE</t>
  </si>
  <si>
    <t>(508) 657-2802</t>
  </si>
  <si>
    <t>DFRAINE@BELLINGHAMMA.ORG</t>
  </si>
  <si>
    <t>https://s3.amazonaws.com/files.formstack.com/uploads/3872353/92282305/620541056/92282305_b_-_certification_form-bellingham-signed_06032020.pdf</t>
  </si>
  <si>
    <t>173.162.157.137</t>
  </si>
  <si>
    <t>Marshall</t>
  </si>
  <si>
    <t>(617) 993-2763</t>
  </si>
  <si>
    <t>jmarshall@belmont-ma.gov</t>
  </si>
  <si>
    <t>Roy</t>
  </si>
  <si>
    <t>Epstein</t>
  </si>
  <si>
    <t>(617) 993-2610</t>
  </si>
  <si>
    <t>repstein@belmont-ma.gov</t>
  </si>
  <si>
    <t>https://s3.amazonaws.com/files.formstack.com/uploads/3872353/92282305/623362105/92282305_covid_reimbursement_certification.pdf</t>
  </si>
  <si>
    <t>71.245.227.52</t>
  </si>
  <si>
    <t>Heather</t>
  </si>
  <si>
    <t>Martin-Sterling</t>
  </si>
  <si>
    <t>(508) 824-6794</t>
  </si>
  <si>
    <t>selectmen@berkleyma.us</t>
  </si>
  <si>
    <t>George</t>
  </si>
  <si>
    <t>Miller</t>
  </si>
  <si>
    <t>(617) 471-8865</t>
  </si>
  <si>
    <t>Election related items and plexiglass</t>
  </si>
  <si>
    <t>https://s3.amazonaws.com/files.formstack.com/uploads/3872353/92282305/620540870/92282305_certifciation_for_kathy.pdf</t>
  </si>
  <si>
    <t>74.92.7.217</t>
  </si>
  <si>
    <t>Selectmen@berkleyma.us</t>
  </si>
  <si>
    <t>https://s3.amazonaws.com/files.formstack.com/uploads/3872353/92282305/623101244/92282305_certifciation_for_kathy.pdf</t>
  </si>
  <si>
    <t>Chrome 83.0.4103.97 / Windows 7</t>
  </si>
  <si>
    <t>Margaret</t>
  </si>
  <si>
    <t>Nartowicz</t>
  </si>
  <si>
    <t>(978) 310-5919</t>
  </si>
  <si>
    <t>townadmin@townofberlin.com</t>
  </si>
  <si>
    <t>Keefe</t>
  </si>
  <si>
    <t>(508) 284-3954</t>
  </si>
  <si>
    <t>ckeefe@townofberlin.com</t>
  </si>
  <si>
    <t>https://s3.amazonaws.com/files.formstack.com/uploads/3872353/92282305/623587082/92282305_attachment_b_-_certification_06112020.pdf</t>
  </si>
  <si>
    <t>47.44.128.178</t>
  </si>
  <si>
    <t>Louis</t>
  </si>
  <si>
    <t>Bordeaux</t>
  </si>
  <si>
    <t>(413) 648-5401</t>
  </si>
  <si>
    <t>bos@townofbernardston.org</t>
  </si>
  <si>
    <t>Stanley</t>
  </si>
  <si>
    <t>Garland</t>
  </si>
  <si>
    <t>https://s3.amazonaws.com/files.formstack.com/uploads/3872353/92282305/623419482/92282305_attachment_b_2020-06-11.pdf</t>
  </si>
  <si>
    <t>70.109.254.169</t>
  </si>
  <si>
    <t>42.330600738525, -72.630599975586</t>
  </si>
  <si>
    <t>Catherine</t>
  </si>
  <si>
    <t>Barrett</t>
  </si>
  <si>
    <t>(603) 571-1987</t>
  </si>
  <si>
    <t>cbarrett@beverlyma.gov</t>
  </si>
  <si>
    <t>Cahill</t>
  </si>
  <si>
    <t>(978) 605-2333</t>
  </si>
  <si>
    <t>mayorcahill@beverlyma.gov</t>
  </si>
  <si>
    <t>https://s3.amazonaws.com/files.formstack.com/uploads/3872353/92282305/621020340/92282305_beverly_cares_attachment_b_certification_form.pdf</t>
  </si>
  <si>
    <t>Chrome 81.0.4044.138 / Windows 7</t>
  </si>
  <si>
    <t>73.234.23.208</t>
  </si>
  <si>
    <t>42.565299987793, -70.857803344727</t>
  </si>
  <si>
    <t>Emailed 6/23</t>
  </si>
  <si>
    <t>Ninotchka</t>
  </si>
  <si>
    <t>Rogers</t>
  </si>
  <si>
    <t>(978) 779-3310</t>
  </si>
  <si>
    <t>accountant@townofbolton.com</t>
  </si>
  <si>
    <t>Donald</t>
  </si>
  <si>
    <t>Lowe</t>
  </si>
  <si>
    <t>(978) 779-3300</t>
  </si>
  <si>
    <t>dlowe@townofbolton.com</t>
  </si>
  <si>
    <t>https://s3.amazonaws.com/files.formstack.com/uploads/3872353/92282305/623469905/Bolton_CaresActCertification6.24.20.pdf</t>
  </si>
  <si>
    <t>75.144.193.142</t>
  </si>
  <si>
    <t xml:space="preserve">Donald </t>
  </si>
  <si>
    <t>https://s3.amazonaws.com/files.formstack.com/uploads/3872353/92282305/647480677/92282305_cares_act_certification_8.13.20.pdf</t>
  </si>
  <si>
    <t>Ellis</t>
  </si>
  <si>
    <t>(508) 759-0600</t>
  </si>
  <si>
    <t>mellis@townofbourne.com</t>
  </si>
  <si>
    <t>Anthony</t>
  </si>
  <si>
    <t>Schiavi</t>
  </si>
  <si>
    <t>ASchiavi@townofbourne.com</t>
  </si>
  <si>
    <t>https://s3.amazonaws.com/files.formstack.com/uploads/3872353/92282305/621371000/Bourne_CARESCertification_B6_10_2020Signed.pdf</t>
  </si>
  <si>
    <t>192.107.121.37</t>
  </si>
  <si>
    <t>41.702899932861, -70.062103271484</t>
  </si>
  <si>
    <t>https://s3.amazonaws.com/files.formstack.com/uploads/3872353/92282305/621396335/Bourne_CARESCertification_B6_10_2020Signed.pdf</t>
  </si>
  <si>
    <t>Alan</t>
  </si>
  <si>
    <t>(978) 887-6740</t>
  </si>
  <si>
    <t>abenson@boxfordma.gov</t>
  </si>
  <si>
    <t xml:space="preserve">Board of </t>
  </si>
  <si>
    <t>Selectmen</t>
  </si>
  <si>
    <t>https://s3.amazonaws.com/files.formstack.com/uploads/3872353/92282305/623578785/92282305_attachment_b_to_cares_funding_request.pdf</t>
  </si>
  <si>
    <t>71.174.248.50</t>
  </si>
  <si>
    <t>42.678901672363, -71.029197692871</t>
  </si>
  <si>
    <t>April</t>
  </si>
  <si>
    <t>Steward</t>
  </si>
  <si>
    <t>(508) 320-4551</t>
  </si>
  <si>
    <t>asteward@boylston-ma.gov</t>
  </si>
  <si>
    <t>https://s3.amazonaws.com/files.formstack.com/uploads/3872353/92282305/623927553/92282305_certification_b_-_town_of_boylston_06.12.2020.pdf</t>
  </si>
  <si>
    <t>75.136.64.66</t>
  </si>
  <si>
    <t>42.311698913574, -71.795997619629</t>
  </si>
  <si>
    <t>Lorraine</t>
  </si>
  <si>
    <t>See</t>
  </si>
  <si>
    <t>(781) 794-8144</t>
  </si>
  <si>
    <t>lsee@braintreema.gov</t>
  </si>
  <si>
    <t>Charles</t>
  </si>
  <si>
    <t>Kokoros</t>
  </si>
  <si>
    <t>(781) 794-8100</t>
  </si>
  <si>
    <t>ckokoros@braintreema.gov</t>
  </si>
  <si>
    <t>https://s3.amazonaws.com/files.formstack.com/uploads/3872353/92282305/623876836/AttachmentBBraintreeNEW.pdf</t>
  </si>
  <si>
    <t>24.233.94.15</t>
  </si>
  <si>
    <t>42.203201293945, -71.00959777832</t>
  </si>
  <si>
    <t xml:space="preserve">Mimi </t>
  </si>
  <si>
    <t>Bernardo</t>
  </si>
  <si>
    <t>(774) 353-8729</t>
  </si>
  <si>
    <t>mbernardo@brewster-ma.gov</t>
  </si>
  <si>
    <t>Peter</t>
  </si>
  <si>
    <t>Lombardi</t>
  </si>
  <si>
    <t>(508) 896-3701</t>
  </si>
  <si>
    <t>plombardi@brewster-ma.gov</t>
  </si>
  <si>
    <t>https://s3.amazonaws.com/files.formstack.com/uploads/3872353/92282305/623482227/92282305_cares_act_form_b-plombardi_brewster-ma.gov.pdf</t>
  </si>
  <si>
    <t>24.60.241.246</t>
  </si>
  <si>
    <t xml:space="preserve">Carol </t>
  </si>
  <si>
    <t>Camerota</t>
  </si>
  <si>
    <t>(413) 245-4100</t>
  </si>
  <si>
    <t>selectmen@brimfieldma.org</t>
  </si>
  <si>
    <t xml:space="preserve">Paul </t>
  </si>
  <si>
    <t>McCarthy</t>
  </si>
  <si>
    <t>(413) 537-0734</t>
  </si>
  <si>
    <t>mccarthy4brimfield@gmail.com</t>
  </si>
  <si>
    <t>https://s3.amazonaws.com/files.formstack.com/uploads/3872353/92282305/621416838/92282305_caresattachmentbcertificationform.docx</t>
  </si>
  <si>
    <t>96.39.80.146</t>
  </si>
  <si>
    <t>42.242298126221, -71.809898376465</t>
  </si>
  <si>
    <t>Justin</t>
  </si>
  <si>
    <t>Casanova-Davis</t>
  </si>
  <si>
    <t>(617) 460-7390</t>
  </si>
  <si>
    <t>jcasanovadavis@brooklinema.gov</t>
  </si>
  <si>
    <t>Mel</t>
  </si>
  <si>
    <t>Kleckner</t>
  </si>
  <si>
    <t>(617) 730-2200</t>
  </si>
  <si>
    <t>mkleckner@brooklinema.gov</t>
  </si>
  <si>
    <t>https://s3.amazonaws.com/files.formstack.com/uploads/3872353/92282305/622090845/92282305_attachment_b_-_anfguidancetomunicipalitiesonfederalcoronavirusrelieffund.pdf</t>
  </si>
  <si>
    <t>24.61.246.52</t>
  </si>
  <si>
    <t>42.380001068115, -71.13289642334</t>
  </si>
  <si>
    <t>Butler</t>
  </si>
  <si>
    <t>(413) 625-6330</t>
  </si>
  <si>
    <t>twnadmin@town.buckland.ma.us</t>
  </si>
  <si>
    <t>https://s3.amazonaws.com/files.formstack.com/uploads/3872353/92282305/621307059/92282305_caresattachmentbcertificationform.docx</t>
  </si>
  <si>
    <t>Safari 13.1.1 / OS X</t>
  </si>
  <si>
    <t>72.224.146.67</t>
  </si>
  <si>
    <t>Michele</t>
  </si>
  <si>
    <t>Kincaid</t>
  </si>
  <si>
    <t>(617) 349-4216</t>
  </si>
  <si>
    <t>mkincaid@cambridgema.gov</t>
  </si>
  <si>
    <t>DePasquale</t>
  </si>
  <si>
    <t>(617) 349-4300</t>
  </si>
  <si>
    <t>citymanager@cambridgema.gov</t>
  </si>
  <si>
    <t>https://s3.amazonaws.com/files.formstack.com/uploads/3872353/92282305/623899828/Cambridge_20200617101323806.pdf</t>
  </si>
  <si>
    <t>Chrome 58.0.3029.110 / Windows</t>
  </si>
  <si>
    <t>204.167.92.26</t>
  </si>
  <si>
    <t>42.364601135254, -71.102798461914</t>
  </si>
  <si>
    <t>Sent revision to Lynne Kelley 6/17</t>
  </si>
  <si>
    <t>Timothy</t>
  </si>
  <si>
    <t>Goddard</t>
  </si>
  <si>
    <t>(978) 371-6688</t>
  </si>
  <si>
    <t>tgoddard@carlislema.gov</t>
  </si>
  <si>
    <t>Katherine</t>
  </si>
  <si>
    <t>Reid</t>
  </si>
  <si>
    <t>added $3,375 for cashflow</t>
  </si>
  <si>
    <t>https://s3.amazonaws.com/files.formstack.com/uploads/3872353/92282305/624751316/92282305_town_of_carlisle_certification_b.pdf</t>
  </si>
  <si>
    <t>96.79.152.33</t>
  </si>
  <si>
    <t>sarah</t>
  </si>
  <si>
    <t>reynolds</t>
  </si>
  <si>
    <t>(413) 339-4335</t>
  </si>
  <si>
    <t>sarah.reynolds@townofcharlemont.org</t>
  </si>
  <si>
    <t>Reynolds</t>
  </si>
  <si>
    <t>https://s3.amazonaws.com/files.formstack.com/uploads/3872353/92282305/623617632/92282305_attachment_b_cert.pdf</t>
  </si>
  <si>
    <t>72.79.235.196</t>
  </si>
  <si>
    <t>42.682800292969, -72.738899230957</t>
  </si>
  <si>
    <t>Golas</t>
  </si>
  <si>
    <t>(508) 320-1125</t>
  </si>
  <si>
    <t>andrew.golas@townofcharlton.net</t>
  </si>
  <si>
    <t>https://s3.amazonaws.com/files.formstack.com/uploads/3872353/92282305/616231901/92282305_caresattachmentbcertificationform_1.pdf</t>
  </si>
  <si>
    <t>73.149.56.231</t>
  </si>
  <si>
    <t>42.09529876709, -72.324501037598</t>
  </si>
  <si>
    <t>Alix</t>
  </si>
  <si>
    <t>Heilala</t>
  </si>
  <si>
    <t>(508) 945-0985</t>
  </si>
  <si>
    <t>aheilala@chatham-ma.gov</t>
  </si>
  <si>
    <t>Goldsmith</t>
  </si>
  <si>
    <t>(508) 945-5105</t>
  </si>
  <si>
    <t>jgoldsmith@chatham-ma.gov</t>
  </si>
  <si>
    <t>https://s3.amazonaws.com/files.formstack.com/uploads/3872353/92282305/623888091/Chatham_CARESAttachmentBCERTIFICATIONform_signed.docx</t>
  </si>
  <si>
    <t>131.109.131.60</t>
  </si>
  <si>
    <t>41.713798522949, -70.154296875</t>
  </si>
  <si>
    <t>Darlene</t>
  </si>
  <si>
    <t>Lussier</t>
  </si>
  <si>
    <t>(978) 250-5215</t>
  </si>
  <si>
    <t>dlussier@townofchelmsford.us</t>
  </si>
  <si>
    <t>Cohen</t>
  </si>
  <si>
    <t>(978) 250-5201</t>
  </si>
  <si>
    <t>pcohen@townofchelmsford.us</t>
  </si>
  <si>
    <t>https://s3.amazonaws.com/files.formstack.com/uploads/3872353/92282305/620624747/92282305_attachment_b_covid-19_spending.pdf</t>
  </si>
  <si>
    <t>50.232.60.190</t>
  </si>
  <si>
    <t>Ned</t>
  </si>
  <si>
    <t>(617) 828-0381</t>
  </si>
  <si>
    <t>nkeefe@chelseama.gov</t>
  </si>
  <si>
    <t>Ambrosino</t>
  </si>
  <si>
    <t>(617) 466-4100</t>
  </si>
  <si>
    <t>tambrosino@chelseama.gov</t>
  </si>
  <si>
    <t>https://s3.amazonaws.com/files.formstack.com/uploads/3872353/92282305/621289063/92282305_chelseacertificationexec.pdf</t>
  </si>
  <si>
    <t>209.104.232.227</t>
  </si>
  <si>
    <t>42.940299987793, -71.443496704102</t>
  </si>
  <si>
    <t>Ed</t>
  </si>
  <si>
    <t>St. John</t>
  </si>
  <si>
    <t>(413) 441-1495</t>
  </si>
  <si>
    <t>estjohn4@cheshire-ma.gov</t>
  </si>
  <si>
    <t>Edmund</t>
  </si>
  <si>
    <t>St. John, IV</t>
  </si>
  <si>
    <t>(413) 743-7728</t>
  </si>
  <si>
    <t>https://s3.amazonaws.com/files.formstack.com/uploads/3872353/92282305/623799366/92282305_caresattachmentbcertificationform.docx</t>
  </si>
  <si>
    <t>74.70.169.114</t>
  </si>
  <si>
    <t>42.688098907471, -73.063003540039</t>
  </si>
  <si>
    <t>Received updated certification 6/24/2020</t>
  </si>
  <si>
    <t>Warden</t>
  </si>
  <si>
    <t>(413) 564-9016</t>
  </si>
  <si>
    <t>kwarden@townofchester.net</t>
  </si>
  <si>
    <t>Baldasaro</t>
  </si>
  <si>
    <t>(413) 354-7760</t>
  </si>
  <si>
    <t>selectmen@townofchester.net</t>
  </si>
  <si>
    <t>https://s3.amazonaws.com/files.formstack.com/uploads/3872353/92282305/623838601/Chester_Scan.pdf</t>
  </si>
  <si>
    <t>50.241.120.217</t>
  </si>
  <si>
    <t>43.23450088501, -71.52269744873</t>
  </si>
  <si>
    <t>Tim</t>
  </si>
  <si>
    <t>Carroll</t>
  </si>
  <si>
    <t>(508) 627-0034</t>
  </si>
  <si>
    <t>townadministrator@chilmarkma.gov</t>
  </si>
  <si>
    <t>Rossi</t>
  </si>
  <si>
    <t>(508) 367-2918</t>
  </si>
  <si>
    <t>bill.rossi@compass.com</t>
  </si>
  <si>
    <t>https://s3.amazonaws.com/files.formstack.com/uploads/3872353/92282305/626643347/AttachmentBChilmarkNewRevised.docx</t>
  </si>
  <si>
    <t>IE 11.0 / Windows 7</t>
  </si>
  <si>
    <t>173.9.76.41</t>
  </si>
  <si>
    <t>Rebecca</t>
  </si>
  <si>
    <t>Stone</t>
  </si>
  <si>
    <t>(413) 663-8250</t>
  </si>
  <si>
    <t>townadministrator@clarksburgma.gov</t>
  </si>
  <si>
    <t>Ronald</t>
  </si>
  <si>
    <t>Boucher</t>
  </si>
  <si>
    <t>ronboucher59@gmail.com</t>
  </si>
  <si>
    <t>https://s3.amazonaws.com/files.formstack.com/uploads/3872353/92282305/615034831/92282305_certification-cares-covid-19_-_clarksburg.pdf</t>
  </si>
  <si>
    <t>209.239.183.18</t>
  </si>
  <si>
    <t>42.161701202393, -73.327697753906</t>
  </si>
  <si>
    <t>Ward</t>
  </si>
  <si>
    <t>(978) 365-4120</t>
  </si>
  <si>
    <t>mward@clintonma.gov</t>
  </si>
  <si>
    <t>https://s3.amazonaws.com/files.formstack.com/uploads/3872353/92282305/624037508/92282305_federal_coronavirus_relief_fund_certification_clinton_ma.pdf</t>
  </si>
  <si>
    <t>50.250.0.49</t>
  </si>
  <si>
    <t>42.672298431396, -71.083702087402</t>
  </si>
  <si>
    <t>Don</t>
  </si>
  <si>
    <t>Piatt</t>
  </si>
  <si>
    <t>(781) 383-4100 ext. 5116</t>
  </si>
  <si>
    <t>dpiatt@cohassetma.org</t>
  </si>
  <si>
    <t>Kevin</t>
  </si>
  <si>
    <t>(781) 383-4100</t>
  </si>
  <si>
    <t>KMcCarthy@cohassetma.org</t>
  </si>
  <si>
    <t>https://s3.amazonaws.com/files.formstack.com/uploads/3872353/92282305/621029024/92282305_attachment_b_certification.pdf</t>
  </si>
  <si>
    <t>100.17.2.34</t>
  </si>
  <si>
    <t>42.242900848389, -71.009803771973</t>
  </si>
  <si>
    <t>Tom</t>
  </si>
  <si>
    <t>Hutcheson</t>
  </si>
  <si>
    <t>(413) 369-4235</t>
  </si>
  <si>
    <t>townadmin@townofconway.com</t>
  </si>
  <si>
    <t xml:space="preserve">John </t>
  </si>
  <si>
    <t>O'Rourke</t>
  </si>
  <si>
    <t>(413) 548-0999</t>
  </si>
  <si>
    <t>john.p.orourke@townofconway.com</t>
  </si>
  <si>
    <t>https://s3.amazonaws.com/files.formstack.com/uploads/3872353/92282305/623853903/92282305_certification_-_cares.pdf</t>
  </si>
  <si>
    <t>96.89.195.105</t>
  </si>
  <si>
    <t>42.348400115967, -71.155097961426</t>
  </si>
  <si>
    <t>https://s3.amazonaws.com/files.formstack.com/uploads/3872353/92282305/623856381/92282305_certification_-_cares.pdf</t>
  </si>
  <si>
    <t>https://s3.amazonaws.com/files.formstack.com/uploads/3872353/92282305/624814064/92282305_certification_-_cares_-_20200612.pdf</t>
  </si>
  <si>
    <t>James</t>
  </si>
  <si>
    <t>Wettereau</t>
  </si>
  <si>
    <t>(516) 384-0707</t>
  </si>
  <si>
    <t>jwettereau@cummington-ma.gov</t>
  </si>
  <si>
    <t>(413) 634-5354</t>
  </si>
  <si>
    <t>selectboard@cummington-ma.gov</t>
  </si>
  <si>
    <t>https://s3.amazonaws.com/files.formstack.com/uploads/3872353/92282305/623755221/92282305_cummington_attachment_b_11_june_2020.pdf</t>
  </si>
  <si>
    <t>96.236.115.5</t>
  </si>
  <si>
    <t>42.519599914551, -72.925300598145</t>
  </si>
  <si>
    <t xml:space="preserve">Rodney </t>
  </si>
  <si>
    <t xml:space="preserve">Conley </t>
  </si>
  <si>
    <t>(978) 777-0001 ext. 3041</t>
  </si>
  <si>
    <t>rconley@danversma.gov</t>
  </si>
  <si>
    <t>Steve</t>
  </si>
  <si>
    <t>Bartha</t>
  </si>
  <si>
    <t>(978) 777-0001 ext. 3069</t>
  </si>
  <si>
    <t>sbartha@danversma.gov</t>
  </si>
  <si>
    <t>https://s3.amazonaws.com/files.formstack.com/uploads/3872353/92282305/623075778/92282305_cvrf_memo_request_1.pdf</t>
  </si>
  <si>
    <t>50.226.139.90</t>
  </si>
  <si>
    <t>Donna</t>
  </si>
  <si>
    <t>Fernandes</t>
  </si>
  <si>
    <t>(508) 910-1858</t>
  </si>
  <si>
    <t>smacinnes@town.dartmouth.ma.us</t>
  </si>
  <si>
    <t xml:space="preserve">Shawn </t>
  </si>
  <si>
    <t>MacInnes</t>
  </si>
  <si>
    <t>(508) 910-1836</t>
  </si>
  <si>
    <t>https://s3.amazonaws.com/files.formstack.com/uploads/3872353/92282305/625187048/92282305_cares_act_reimbursement_request_attachment_b_6-16-20-signed.pdf</t>
  </si>
  <si>
    <t>96.89.216.241</t>
  </si>
  <si>
    <t>42.369899749756, -71.235298156738</t>
  </si>
  <si>
    <t>Shawn</t>
  </si>
  <si>
    <t>McGoldrick</t>
  </si>
  <si>
    <t>(781) 751-9150</t>
  </si>
  <si>
    <t>smcgoldrick@dedham-ma.gov</t>
  </si>
  <si>
    <t>Leon</t>
  </si>
  <si>
    <t>Goodwin</t>
  </si>
  <si>
    <t>(781) 751-9100</t>
  </si>
  <si>
    <t>lgoodwin@dedham-ma.gov</t>
  </si>
  <si>
    <t>https://s3.amazonaws.com/files.formstack.com/uploads/3872353/92282305/620625211/92282305_attachment_b_certification.pdf</t>
  </si>
  <si>
    <t>100.0.56.130</t>
  </si>
  <si>
    <t>42.245098114014, -71.18399810791</t>
  </si>
  <si>
    <t>Kayce</t>
  </si>
  <si>
    <t>(413) 665-1400</t>
  </si>
  <si>
    <t>townadmin@town.deerfield.ma.us</t>
  </si>
  <si>
    <t>Trevor</t>
  </si>
  <si>
    <t>McDaniel</t>
  </si>
  <si>
    <t>tmcdaniel@town.deerfield.ma.us</t>
  </si>
  <si>
    <t>https://s3.amazonaws.com/files.formstack.com/uploads/3872353/92282305/623946119/AttachmentBDeerfieldNEW.pdf</t>
  </si>
  <si>
    <t>50.198.90.101</t>
  </si>
  <si>
    <t>42.380100250244, -71.06420135498</t>
  </si>
  <si>
    <t>Rounseville</t>
  </si>
  <si>
    <t>(508) 760-6164</t>
  </si>
  <si>
    <t>grounseville@town.dennis.ma.us</t>
  </si>
  <si>
    <t>Elizabeth</t>
  </si>
  <si>
    <t>Sullivan</t>
  </si>
  <si>
    <t>(508) 760-6148</t>
  </si>
  <si>
    <t>esullivan@town.dennis.ma.us</t>
  </si>
  <si>
    <t>https://s3.amazonaws.com/files.formstack.com/uploads/3872353/92282305/623874972/92282305_town_of_dennis_-_attachment_b.pdf</t>
  </si>
  <si>
    <t>50.241.72.97</t>
  </si>
  <si>
    <t>41.674499511719, -72.858200073242</t>
  </si>
  <si>
    <t>Mallory</t>
  </si>
  <si>
    <t>Aronstein</t>
  </si>
  <si>
    <t>(508) 669-6431</t>
  </si>
  <si>
    <t>maronstein@dighton-ma.gov</t>
  </si>
  <si>
    <t>Brett</t>
  </si>
  <si>
    <t>Zografos</t>
  </si>
  <si>
    <t>bzografos@dighton-ma.gov</t>
  </si>
  <si>
    <t>https://s3.amazonaws.com/files.formstack.com/uploads/3872353/92282305/623564979/92282305_caresattachmentbcertificationform.docx</t>
  </si>
  <si>
    <t>66.31.117.23</t>
  </si>
  <si>
    <t>42.033500671387, -70.942901611328</t>
  </si>
  <si>
    <t>Matthew</t>
  </si>
  <si>
    <t>Wojcik</t>
  </si>
  <si>
    <t>(508) 476-4000 ext. 201</t>
  </si>
  <si>
    <t>mwojcik@douglasma.org</t>
  </si>
  <si>
    <t>https://s3.amazonaws.com/files.formstack.com/uploads/3872353/92282305/620624098/92282305_cares_act_certificarion_6-3-2020-06032020170541.pdf</t>
  </si>
  <si>
    <t>66.189.110.82</t>
  </si>
  <si>
    <t xml:space="preserve">Matthew </t>
  </si>
  <si>
    <t>https://s3.amazonaws.com/files.formstack.com/uploads/3872353/92282305/630447964/92282305_attachment_b_6-30-20.pdf</t>
  </si>
  <si>
    <t>Chrome 83.0.4103.116 / Windows</t>
  </si>
  <si>
    <t>Kathleen</t>
  </si>
  <si>
    <t>LaPlant</t>
  </si>
  <si>
    <t>(508) 785-0032</t>
  </si>
  <si>
    <t>klaplant@doverma.org</t>
  </si>
  <si>
    <t>Christopher</t>
  </si>
  <si>
    <t>Dwelley</t>
  </si>
  <si>
    <t>cdwelley@doverma.org</t>
  </si>
  <si>
    <t>https://s3.amazonaws.com/files.formstack.com/uploads/3872353/92282305/621215800/92282305_b_caresattachmentbcertificationform_1.docx</t>
  </si>
  <si>
    <t>173.166.31.65</t>
  </si>
  <si>
    <t>42.442798614502, -71.23169708252</t>
  </si>
  <si>
    <t>Ann</t>
  </si>
  <si>
    <t>Vandal</t>
  </si>
  <si>
    <t>(978) 452-1227</t>
  </si>
  <si>
    <t>avandal@dracutma.gov</t>
  </si>
  <si>
    <t>https://s3.amazonaws.com/files.formstack.com/uploads/3872353/92282305/620424315/Dracut_AttachmentBReimbRequest692020.pdf</t>
  </si>
  <si>
    <t>50.250.15.129</t>
  </si>
  <si>
    <t>42.110900878906, -71.184898376465</t>
  </si>
  <si>
    <t>https://s3.amazonaws.com/files.formstack.com/uploads/3872353/92282305/623451886/92282305_attachment_b_-_certification_for_funds_6-11-2020.pdf</t>
  </si>
  <si>
    <t xml:space="preserve">Ann </t>
  </si>
  <si>
    <t>https://s3.amazonaws.com/files.formstack.com/uploads/3872353/92282305/636516384/92282305_attachment_b_-_certification_for_funds_7-16-2020.pdf</t>
  </si>
  <si>
    <t>Jonathan</t>
  </si>
  <si>
    <t>Ruda</t>
  </si>
  <si>
    <t>(508) 949-8001</t>
  </si>
  <si>
    <t>jruda@dudleyma.gov</t>
  </si>
  <si>
    <t xml:space="preserve">Steven </t>
  </si>
  <si>
    <t>administrator@dudleyma.gov</t>
  </si>
  <si>
    <t>https://s3.amazonaws.com/files.formstack.com/uploads/3872353/92282305/623944761/92282305_caresattachmentbcertificationform.docx</t>
  </si>
  <si>
    <t>Chrome 75.0.3770.98 / Windows</t>
  </si>
  <si>
    <t>96.32.124.142</t>
  </si>
  <si>
    <t>42.080699920654, -72.558197021484</t>
  </si>
  <si>
    <t>Palaia</t>
  </si>
  <si>
    <t>(978) 877-2510</t>
  </si>
  <si>
    <t>bpalaia@dunstable-ma.gov</t>
  </si>
  <si>
    <t>https://s3.amazonaws.com/files.formstack.com/uploads/3872353/92282305/619776621/NEW_Dunstable_1717_001.pdf</t>
  </si>
  <si>
    <t>Firefox 76.0 / Windows</t>
  </si>
  <si>
    <t>71.9.159.194</t>
  </si>
  <si>
    <t>41.853099822998, -71.86009979248</t>
  </si>
  <si>
    <t>Theodore A.</t>
  </si>
  <si>
    <t>Boulay, Jr.</t>
  </si>
  <si>
    <t>(508) 320-3431</t>
  </si>
  <si>
    <t>tboulay@eastbrookfieldma.us</t>
  </si>
  <si>
    <t>https://s3.amazonaws.com/files.formstack.com/uploads/3872353/92282305/622989897/92282305_anf_scan_attachment_b.pdf</t>
  </si>
  <si>
    <t>Chrome 83.0.4103.61 / Windows 8.1</t>
  </si>
  <si>
    <t>47.14.23.39</t>
  </si>
  <si>
    <t>Kerr</t>
  </si>
  <si>
    <t>(413) 525-5400</t>
  </si>
  <si>
    <t>Jennifer.kerr@eastlongmeadowma.gov</t>
  </si>
  <si>
    <t>McNally</t>
  </si>
  <si>
    <t>mary.mcnally@eastlongmeadowma.gov</t>
  </si>
  <si>
    <t>https://s3.amazonaws.com/files.formstack.com/uploads/3872353/92282305/620603323/92282305_signed_certification_letter_6-3-2020.pdf</t>
  </si>
  <si>
    <t>8.20.186.182</t>
  </si>
  <si>
    <t>Teena</t>
  </si>
  <si>
    <t>Tilton</t>
  </si>
  <si>
    <t>(774) 801-3208</t>
  </si>
  <si>
    <t>townaccountant@eastham-ma.gov</t>
  </si>
  <si>
    <t>Jacqueline</t>
  </si>
  <si>
    <t>Beebe</t>
  </si>
  <si>
    <t>(774) 801-3211</t>
  </si>
  <si>
    <t>jbeebe@eastham-ma.gov</t>
  </si>
  <si>
    <t>https://s3.amazonaws.com/files.formstack.com/uploads/3872353/92282305/620907260/Eastham_SignedattachmentB.pdf</t>
  </si>
  <si>
    <t>131.109.131.254</t>
  </si>
  <si>
    <t>41.993900299072, -70.040000915527</t>
  </si>
  <si>
    <t>Gallant</t>
  </si>
  <si>
    <t>(413) 320-1028</t>
  </si>
  <si>
    <t>jgallant@easthamptonma.gov</t>
  </si>
  <si>
    <t>Nicole</t>
  </si>
  <si>
    <t>LaChapelle</t>
  </si>
  <si>
    <t>(413) 529-1400</t>
  </si>
  <si>
    <t>Mayor@easthamptonma.gov</t>
  </si>
  <si>
    <t>https://s3.amazonaws.com/files.formstack.com/uploads/3872353/92282305/624009364/92282305_certification_b.pdf</t>
  </si>
  <si>
    <t>24.151.49.222</t>
  </si>
  <si>
    <t>41.560600280762, -73.206199645996</t>
  </si>
  <si>
    <t>Wendy</t>
  </si>
  <si>
    <t>Nightingale</t>
  </si>
  <si>
    <t>(508) 230-0563</t>
  </si>
  <si>
    <t>wnightingale@easton.ma.us</t>
  </si>
  <si>
    <t>Connor</t>
  </si>
  <si>
    <t>Read</t>
  </si>
  <si>
    <t>(508) 230-0510</t>
  </si>
  <si>
    <t>cread@easton.ma.us</t>
  </si>
  <si>
    <t>unemployment insurance</t>
  </si>
  <si>
    <t>https://s3.amazonaws.com/files.formstack.com/uploads/3872353/92282305/620944796/92282305_cares_attachment_b_certification_fy20_application.pdf</t>
  </si>
  <si>
    <t>173.76.31.178</t>
  </si>
  <si>
    <t>42.15119934082, -71.256896972656</t>
  </si>
  <si>
    <t>Amelia</t>
  </si>
  <si>
    <t>Tierney</t>
  </si>
  <si>
    <t>(508) 627-6126</t>
  </si>
  <si>
    <t>atierney@edgartown-ma.us</t>
  </si>
  <si>
    <t>Hagerty</t>
  </si>
  <si>
    <t>(508) 627-6190</t>
  </si>
  <si>
    <t>jhagerty@edgartown-ma.us</t>
  </si>
  <si>
    <t>https://s3.amazonaws.com/files.formstack.com/uploads/3872353/92282305/620151720/Edgartown_CARESAttachmentBCERTIFICATIONform.6.9.20.docx</t>
  </si>
  <si>
    <t>72.93.4.198</t>
  </si>
  <si>
    <t>Brazie</t>
  </si>
  <si>
    <t>(413) 528-0182 ext. 10</t>
  </si>
  <si>
    <t>tegremont@egremont-ma.gov</t>
  </si>
  <si>
    <t>McGurn</t>
  </si>
  <si>
    <t>https://s3.amazonaws.com/files.formstack.com/uploads/3872353/92282305/619586399/SKM_C36820060214440.pdf</t>
  </si>
  <si>
    <t>216.19.242.15</t>
  </si>
  <si>
    <t>42.186100006104, -72.525497436523</t>
  </si>
  <si>
    <t>Bryan</t>
  </si>
  <si>
    <t>Smith</t>
  </si>
  <si>
    <t>(413) 422-1707</t>
  </si>
  <si>
    <t>bryan.smith@erving-ma.gov</t>
  </si>
  <si>
    <t>Jacob</t>
  </si>
  <si>
    <t>jacob.smith@erving-ma.gov</t>
  </si>
  <si>
    <t>https://s3.amazonaws.com/files.formstack.com/uploads/3872353/92282305/624018293/92282305_fy2020_cares_certificate_b.pdf</t>
  </si>
  <si>
    <t>71.234.188.127</t>
  </si>
  <si>
    <t>42.634201049805, -72.602600097656</t>
  </si>
  <si>
    <t>Brendhan</t>
  </si>
  <si>
    <t>Zubricki</t>
  </si>
  <si>
    <t>(978) 768-6531</t>
  </si>
  <si>
    <t>bzubricki@essexma.org</t>
  </si>
  <si>
    <t>Ruth</t>
  </si>
  <si>
    <t>Pereen</t>
  </si>
  <si>
    <t>Legal costs and building modifications</t>
  </si>
  <si>
    <t>https://s3.amazonaws.com/files.formstack.com/uploads/3872353/92282305/620569724/92282305_attachment_b_certification.pdf</t>
  </si>
  <si>
    <t>Eric</t>
  </si>
  <si>
    <t>Demas</t>
  </si>
  <si>
    <t>(617) 934-2210</t>
  </si>
  <si>
    <t>eric.demas@ci.everett.ma.us</t>
  </si>
  <si>
    <t>Mayor Carlo</t>
  </si>
  <si>
    <t>DeMaria</t>
  </si>
  <si>
    <t>(617) 398-2100</t>
  </si>
  <si>
    <t>mayorcarlo.demaria@ci.everett.ma.us</t>
  </si>
  <si>
    <t>https://s3.amazonaws.com/files.formstack.com/uploads/3872353/92282305/621069551/92282305_mayors_certification.pdf</t>
  </si>
  <si>
    <t>50.241.122.65</t>
  </si>
  <si>
    <t>41.833801269531, -72.570602416992</t>
  </si>
  <si>
    <t>Anne</t>
  </si>
  <si>
    <t>Carreiro</t>
  </si>
  <si>
    <t>(508) 979-4026 ext. 120</t>
  </si>
  <si>
    <t>acarreiro@fairhaven-ma.gov</t>
  </si>
  <si>
    <t>Rees</t>
  </si>
  <si>
    <t>(508) 979-4026 ext. 104</t>
  </si>
  <si>
    <t>mrees@fairhaven-ma.gov</t>
  </si>
  <si>
    <t>https://s3.amazonaws.com/files.formstack.com/uploads/3872353/92282305/623529829/92282305_certification-attach_b_for_cares_act_fy20_reimburse.pdf</t>
  </si>
  <si>
    <t>50.234.254.238</t>
  </si>
  <si>
    <t>42.664398193359, -83.23030090332</t>
  </si>
  <si>
    <t>JENNIFER</t>
  </si>
  <si>
    <t>MULLEN</t>
  </si>
  <si>
    <t>(508) 495-7364</t>
  </si>
  <si>
    <t>jennifer.mullen@falmuthma.gov</t>
  </si>
  <si>
    <t>Julian</t>
  </si>
  <si>
    <t>Suso</t>
  </si>
  <si>
    <t>(508) 495-7320</t>
  </si>
  <si>
    <t>julian.sus@falmouthma.gov</t>
  </si>
  <si>
    <t>https://s3.amazonaws.com/files.formstack.com/uploads/3872353/92282305/623426918/92282305_caresattachmentbcertificationform_2.docx</t>
  </si>
  <si>
    <t>192.107.120.106</t>
  </si>
  <si>
    <t>Submitted revised certification form 6/17</t>
  </si>
  <si>
    <t>Calvin</t>
  </si>
  <si>
    <t>Brooks</t>
  </si>
  <si>
    <t>(978) 829-1842</t>
  </si>
  <si>
    <t>cbrooks@fitchburgma.gov</t>
  </si>
  <si>
    <t>Stephen</t>
  </si>
  <si>
    <t>DiNatale</t>
  </si>
  <si>
    <t>(978) 829-1801</t>
  </si>
  <si>
    <t>sdinatale@fitchburgma.gov</t>
  </si>
  <si>
    <t>https://s3.amazonaws.com/files.formstack.com/uploads/3872353/92282305/623861415/Fitchburg_DOC061720attachmentb.pdf</t>
  </si>
  <si>
    <t>96.233.124.90</t>
  </si>
  <si>
    <t>42.590801239014, -71.80549621582</t>
  </si>
  <si>
    <t>Marie</t>
  </si>
  <si>
    <t>Almodovar</t>
  </si>
  <si>
    <t>(508) 543-1211</t>
  </si>
  <si>
    <t>malmodovar@foxboroughma.gov</t>
  </si>
  <si>
    <t>Keegan</t>
  </si>
  <si>
    <t>(508) 543-1219</t>
  </si>
  <si>
    <t>bkeegan@foxboroughma.gov</t>
  </si>
  <si>
    <t>cashflow</t>
  </si>
  <si>
    <t>https://s3.amazonaws.com/files.formstack.com/uploads/3872353/92282305/621292246/92282305_attachment_b_signed.pdf</t>
  </si>
  <si>
    <t>173.69.47.195</t>
  </si>
  <si>
    <t>41.878700256348, -71.382598876953</t>
  </si>
  <si>
    <t>Mary Ellen</t>
  </si>
  <si>
    <t>Kelley</t>
  </si>
  <si>
    <t>(508) 532-5426</t>
  </si>
  <si>
    <t>mek@framinghamma.gov</t>
  </si>
  <si>
    <t>Yvonne</t>
  </si>
  <si>
    <t>Spicer</t>
  </si>
  <si>
    <t>(508) 532-5401</t>
  </si>
  <si>
    <t>mayorspicer@framinghamma.gov</t>
  </si>
  <si>
    <t>https://s3.amazonaws.com/files.formstack.com/uploads/3872353/92282305/620606775/CityofFraminghamsignedcertification692020.pdf</t>
  </si>
  <si>
    <t>209.6.33.2</t>
  </si>
  <si>
    <t>42.279300689697, -71.165702819824</t>
  </si>
  <si>
    <t>https://s3.amazonaws.com/files.formstack.com/uploads/3872353/92282305/620614632/CityofFraminghamsignedcertification692020.pdf</t>
  </si>
  <si>
    <t>Alecia</t>
  </si>
  <si>
    <t>Alleyne</t>
  </si>
  <si>
    <t>(508) 513-8168</t>
  </si>
  <si>
    <t>aallene@franklinma.gov</t>
  </si>
  <si>
    <t>Jamie</t>
  </si>
  <si>
    <t>Hellen</t>
  </si>
  <si>
    <t>(508) 570-8051</t>
  </si>
  <si>
    <t>jhellen@franklinma.gov</t>
  </si>
  <si>
    <t>https://s3.amazonaws.com/files.formstack.com/uploads/3872353/92282305/623818725/92282305_2020-06-12_cares_act_cert_b_town_of_franklin.pdf</t>
  </si>
  <si>
    <t>173.13.71.81</t>
  </si>
  <si>
    <t>41.62979888916, -71.667701721191</t>
  </si>
  <si>
    <t>Gary</t>
  </si>
  <si>
    <t>Silvia</t>
  </si>
  <si>
    <t>(508) 763-4829</t>
  </si>
  <si>
    <t>firechief@freetownma.gov</t>
  </si>
  <si>
    <t>David</t>
  </si>
  <si>
    <t>DeManche</t>
  </si>
  <si>
    <t>(508) 644-2201 ext. 1102</t>
  </si>
  <si>
    <t>townadministrator@freetownma.gov</t>
  </si>
  <si>
    <t>Plexiglass and other related modifications</t>
  </si>
  <si>
    <t>https://s3.amazonaws.com/files.formstack.com/uploads/3872353/92282305/620679412/92282305_freetown_certification_for_cares_act_6-3-20.pdf</t>
  </si>
  <si>
    <t>68.186.254.77</t>
  </si>
  <si>
    <t>42.247299194336, -71.990303039551</t>
  </si>
  <si>
    <t>Richard</t>
  </si>
  <si>
    <t>(978) 632-1900 ext. 8020</t>
  </si>
  <si>
    <t>jrichard@gardner-ma.gov</t>
  </si>
  <si>
    <t xml:space="preserve">Elizabeth </t>
  </si>
  <si>
    <t>Kazinskas</t>
  </si>
  <si>
    <t>(978) 630-1490</t>
  </si>
  <si>
    <t>mayor@gardner-ma.gov</t>
  </si>
  <si>
    <t>https://s3.amazonaws.com/files.formstack.com/uploads/3872353/92282305/623848903/92282305_city_of_gardner_certification_b_signed.pdf</t>
  </si>
  <si>
    <t>50.208.162.97</t>
  </si>
  <si>
    <t>Requested an updated certification form 6/23</t>
  </si>
  <si>
    <t>Farrell</t>
  </si>
  <si>
    <t>(978) 325-5755</t>
  </si>
  <si>
    <t>mfarrell@georgetownma.gov</t>
  </si>
  <si>
    <t>(978) 352-5755</t>
  </si>
  <si>
    <t>https://s3.amazonaws.com/files.formstack.com/uploads/3872353/92282305/620923609/Georgetown_DOC062420.pdf</t>
  </si>
  <si>
    <t>108.49.201.46</t>
  </si>
  <si>
    <t>42.197299957275, -71.44100189209</t>
  </si>
  <si>
    <t>Ray</t>
  </si>
  <si>
    <t>Purington</t>
  </si>
  <si>
    <t>(413) 863-9347</t>
  </si>
  <si>
    <t>administrator@gillmass.org</t>
  </si>
  <si>
    <t>https://s3.amazonaws.com/files.formstack.com/uploads/3872353/92282305/622957567/92282305_2020-0610_gill_cares_attachmentb_certification_form_signed.pdf</t>
  </si>
  <si>
    <t>71.234.187.248</t>
  </si>
  <si>
    <t xml:space="preserve">Vanessa </t>
  </si>
  <si>
    <t>Krawczyk</t>
  </si>
  <si>
    <t>(978) 281-9700</t>
  </si>
  <si>
    <t>vkrawczyk@gloucester-ma.gov</t>
  </si>
  <si>
    <t>Sefatia</t>
  </si>
  <si>
    <t>Romeo Theken</t>
  </si>
  <si>
    <t>sromeotheken@gloucester-ma.gov</t>
  </si>
  <si>
    <t>https://s3.amazonaws.com/files.formstack.com/uploads/3872353/92282305/623827907/92282305_dls_-_certification.pdf</t>
  </si>
  <si>
    <t>50.237.190.110</t>
  </si>
  <si>
    <t>Responded 6/26</t>
  </si>
  <si>
    <t>Dawn</t>
  </si>
  <si>
    <t>Scaparotti</t>
  </si>
  <si>
    <t>(413) 537-5474</t>
  </si>
  <si>
    <t>selectboard@goshen-ma.us</t>
  </si>
  <si>
    <t>Angela</t>
  </si>
  <si>
    <t>(413) 268-8326 ext. 301</t>
  </si>
  <si>
    <t>https://s3.amazonaws.com/files.formstack.com/uploads/3872353/92282305/623998575/AttachmentBGoshenNEW.pdf</t>
  </si>
  <si>
    <t>161.77.39.134</t>
  </si>
  <si>
    <t>(508) 560-6019</t>
  </si>
  <si>
    <t>gosnoldtreasurer@gmail.com</t>
  </si>
  <si>
    <t>https://s3.amazonaws.com/files.formstack.com/uploads/3872353/92282305/621347122/92282305_caresattachmentbcertificationform.docx</t>
  </si>
  <si>
    <t>71.174.149.45</t>
  </si>
  <si>
    <t>41.574798583984, -70.627502441406</t>
  </si>
  <si>
    <t>Revised certification submitted;</t>
  </si>
  <si>
    <t>McInerney</t>
  </si>
  <si>
    <t>(508) 839-5335</t>
  </si>
  <si>
    <t>mcinerneyt@grafton-ma.gov</t>
  </si>
  <si>
    <t>https://s3.amazonaws.com/files.formstack.com/uploads/3872353/92282305/620932701/Grafton_ScannedfromaXeroxMultifunctionPrinter.pdf</t>
  </si>
  <si>
    <t>47.14.121.49</t>
  </si>
  <si>
    <t>Martin</t>
  </si>
  <si>
    <t>(413) 467-7177</t>
  </si>
  <si>
    <t>cmartin@granby-ma.gov</t>
  </si>
  <si>
    <t>Glen</t>
  </si>
  <si>
    <t>Sexton</t>
  </si>
  <si>
    <t>gsexton53@gmail.com</t>
  </si>
  <si>
    <t>https://s3.amazonaws.com/files.formstack.com/uploads/3872353/92282305/623442669/92282305_covid_caresact_signed_certification.pdf</t>
  </si>
  <si>
    <t>75.147.60.37</t>
  </si>
  <si>
    <t>Streeter</t>
  </si>
  <si>
    <t>(860) 930-9981</t>
  </si>
  <si>
    <t>townadministrator@townofgranville.org</t>
  </si>
  <si>
    <t>Berndt</t>
  </si>
  <si>
    <t>(413) 357-8585</t>
  </si>
  <si>
    <t>nberndt@townofgranville.org</t>
  </si>
  <si>
    <t>https://s3.amazonaws.com/files.formstack.com/uploads/3872353/92282305/621371338/92282305_granville_attachment_b_cares.docx</t>
  </si>
  <si>
    <t>96.81.108.246</t>
  </si>
  <si>
    <t>42.772598266602, -71.509201049805</t>
  </si>
  <si>
    <t>Susan</t>
  </si>
  <si>
    <t>Carmel</t>
  </si>
  <si>
    <t>(413) 528-1619 ext. 6</t>
  </si>
  <si>
    <t>scarmel@townofgb.org</t>
  </si>
  <si>
    <t>Pruhenski</t>
  </si>
  <si>
    <t>(413) 528-1619 ext. 2</t>
  </si>
  <si>
    <t>mpruhenski@townofgb.org</t>
  </si>
  <si>
    <t>https://s3.amazonaws.com/files.formstack.com/uploads/3872353/92282305/623574710/92282305_certification_b_6.11.20.docx</t>
  </si>
  <si>
    <t>216.19.242.2</t>
  </si>
  <si>
    <t>Liz</t>
  </si>
  <si>
    <t>Gilman</t>
  </si>
  <si>
    <t>(413) 772-1504</t>
  </si>
  <si>
    <t>liz.gilman@greenfield-ma.gov</t>
  </si>
  <si>
    <t>Roxann</t>
  </si>
  <si>
    <t>Wedegartner</t>
  </si>
  <si>
    <t>(413) 772-1560</t>
  </si>
  <si>
    <t>roxann.wedegartner@greenfield-ma.gov</t>
  </si>
  <si>
    <t>https://s3.amazonaws.com/files.formstack.com/uploads/3872353/92282305/622693889/92282305_caresattachmentbcertificationform.pdf</t>
  </si>
  <si>
    <t>Chrome 81.0.4044.129 / Windows 7</t>
  </si>
  <si>
    <t>172.103.76.25</t>
  </si>
  <si>
    <t xml:space="preserve">Patricia </t>
  </si>
  <si>
    <t>Dufresne</t>
  </si>
  <si>
    <t>(978) 448-1107</t>
  </si>
  <si>
    <t>pdufresne@townofgroton.org</t>
  </si>
  <si>
    <t>Haddad</t>
  </si>
  <si>
    <t>(978) 448-1111</t>
  </si>
  <si>
    <t>mhaddad@townofgroton.org</t>
  </si>
  <si>
    <t>Backup spreadsheet submitted</t>
  </si>
  <si>
    <t>https://s3.amazonaws.com/files.formstack.com/uploads/3872353/92282305/620916751/92282305_cares_act_signed_cert.pdf</t>
  </si>
  <si>
    <t>71.174.103.18</t>
  </si>
  <si>
    <t>42.588798522949, -71.441596984863</t>
  </si>
  <si>
    <t>ok; other request is for cashflow now</t>
  </si>
  <si>
    <t>Denise</t>
  </si>
  <si>
    <t>Dembkoski</t>
  </si>
  <si>
    <t>(978) 556-7204</t>
  </si>
  <si>
    <t>ddembkoski@grovelandma.com</t>
  </si>
  <si>
    <t>Wood</t>
  </si>
  <si>
    <t>(978) 835-9204</t>
  </si>
  <si>
    <t>mwood@grovelandma.com</t>
  </si>
  <si>
    <t>https://s3.amazonaws.com/files.formstack.com/uploads/3872353/92282305/620045227/Groveland_CARESActCertificationRevised.pdf</t>
  </si>
  <si>
    <t>73.60.157.104</t>
  </si>
  <si>
    <t>42.549301147461, -71.255798339844</t>
  </si>
  <si>
    <t>Brunet</t>
  </si>
  <si>
    <t>(978) 468-5559</t>
  </si>
  <si>
    <t>rbrunet@hamiltonma.gov</t>
  </si>
  <si>
    <t>Joseph</t>
  </si>
  <si>
    <t>Domelowicz Jr.</t>
  </si>
  <si>
    <t>(978) 626-5201</t>
  </si>
  <si>
    <t>jdomelowicz@hamiltonma.gov</t>
  </si>
  <si>
    <t>Election related items</t>
  </si>
  <si>
    <t>https://s3.amazonaws.com/files.formstack.com/uploads/3872353/92282305/620559408/HamiltonAttachmentBcert.pdf</t>
  </si>
  <si>
    <t>70.88.209.17</t>
  </si>
  <si>
    <t>Markel</t>
  </si>
  <si>
    <t>(413) 566-2151</t>
  </si>
  <si>
    <t>townadmin@hampdenma.gov</t>
  </si>
  <si>
    <t>Davenport</t>
  </si>
  <si>
    <t>(617) 901-2329</t>
  </si>
  <si>
    <t>ddavenport@hampdenma.gov</t>
  </si>
  <si>
    <t>https://s3.amazonaws.com/files.formstack.com/uploads/3872353/92282305/618894603/92282305_attachment_b_certification.pdf</t>
  </si>
  <si>
    <t>76.24.205.202</t>
  </si>
  <si>
    <t>41.384300231934, -70.553497314453</t>
  </si>
  <si>
    <t>https://s3.amazonaws.com/files.formstack.com/uploads/3872353/92282305/623880416/92282305_certification.docx</t>
  </si>
  <si>
    <t>73.119.48.13</t>
  </si>
  <si>
    <t>42.33459854126, -71.036201477051</t>
  </si>
  <si>
    <t>Sherman</t>
  </si>
  <si>
    <t>Derby, Sr.</t>
  </si>
  <si>
    <t>(413) 738-5225</t>
  </si>
  <si>
    <t>bos@fairpoint.net</t>
  </si>
  <si>
    <t>https://s3.amazonaws.com/files.formstack.com/uploads/3872353/92282305/620906532/92282305_cares_act_-_certification_-_attachment_b_6-4-20.pdf</t>
  </si>
  <si>
    <t>69.195.59.133</t>
  </si>
  <si>
    <t>42.347801208496, -73.554901123047</t>
  </si>
  <si>
    <t>Theresa</t>
  </si>
  <si>
    <t>Cofske</t>
  </si>
  <si>
    <t>(413) 477-6197 ext. 101</t>
  </si>
  <si>
    <t>admin@townofhardwick.com</t>
  </si>
  <si>
    <t>Kenan</t>
  </si>
  <si>
    <t>Young</t>
  </si>
  <si>
    <t>https://s3.amazonaws.com/files.formstack.com/uploads/3872353/92282305/623911133/92282305_hardwick_-_certification.pdf</t>
  </si>
  <si>
    <t>50.250.10.170</t>
  </si>
  <si>
    <t>42.318901062012, -71.150398254395</t>
  </si>
  <si>
    <t>Bragan</t>
  </si>
  <si>
    <t>(978) 456-4100 ext. 313</t>
  </si>
  <si>
    <t>tbragan@harvard.ma.us</t>
  </si>
  <si>
    <t>https://s3.amazonaws.com/files.formstack.com/uploads/3872353/92282305/623529518/92282305_attachment_b_-_certification_cares_act.pdf</t>
  </si>
  <si>
    <t>96.39.65.186</t>
  </si>
  <si>
    <t>42.243000030518, -71.917999267578</t>
  </si>
  <si>
    <t>They elected to add $22,234 as cashflow; sent to lynne 6/17</t>
  </si>
  <si>
    <t>Marlene</t>
  </si>
  <si>
    <t>Michonski</t>
  </si>
  <si>
    <t>(413) 247-9200 ext. 100</t>
  </si>
  <si>
    <t>townadministrator@townofhatfield.org</t>
  </si>
  <si>
    <t>Diana</t>
  </si>
  <si>
    <t>Szynal</t>
  </si>
  <si>
    <t>(413) 575-2608</t>
  </si>
  <si>
    <t>dianaszynal@comcast.net</t>
  </si>
  <si>
    <t>https://s3.amazonaws.com/files.formstack.com/uploads/3872353/92282305/623592464/92282305_caresattachmentbcertificationform.docx</t>
  </si>
  <si>
    <t>50.247.240.41</t>
  </si>
  <si>
    <t>41.678298950195, -71.270797729492</t>
  </si>
  <si>
    <t>Herlihy</t>
  </si>
  <si>
    <t>(978) 374-2344</t>
  </si>
  <si>
    <t>aherlihy@cityofhaverhill.com</t>
  </si>
  <si>
    <t>Fiorentini</t>
  </si>
  <si>
    <t>(978) 374-2300</t>
  </si>
  <si>
    <t>mayor@cityofhaverhill.com</t>
  </si>
  <si>
    <t>https://s3.amazonaws.com/files.formstack.com/uploads/3872353/92282305/623894096/92282305_ma_cares_act_reimbursement_certification-_mayor_fiorentini.pdf</t>
  </si>
  <si>
    <t>173.166.59.60</t>
  </si>
  <si>
    <t>Hilma</t>
  </si>
  <si>
    <t>Sumner</t>
  </si>
  <si>
    <t>(413) 337-4934</t>
  </si>
  <si>
    <t>bos@townofheath.org</t>
  </si>
  <si>
    <t>DeVriese</t>
  </si>
  <si>
    <t>(413) 337-5525</t>
  </si>
  <si>
    <t>https://s3.amazonaws.com/files.formstack.com/uploads/3872353/92282305/623762279/92282305_caresattachmentbcertificationform_1.docx</t>
  </si>
  <si>
    <t>161.77.42.94</t>
  </si>
  <si>
    <t>42.601100921631, -72.732696533203</t>
  </si>
  <si>
    <t>Graves</t>
  </si>
  <si>
    <t>(413) 655-2300 ext. 355</t>
  </si>
  <si>
    <t>town.administrator@hinsdalema.gov</t>
  </si>
  <si>
    <t>https://s3.amazonaws.com/files.formstack.com/uploads/3872353/92282305/618363771/BobAttachmentBReimbursementPolicyAcknowledgement.pdf</t>
  </si>
  <si>
    <t>96.32.253.82</t>
  </si>
  <si>
    <t>41.704601287842, -71.848999023438</t>
  </si>
  <si>
    <t>https://s3.amazonaws.com/files.formstack.com/uploads/3872353/92282305/619680086/BobAttachmentBReimbursementPolicyAcknowledgement.pdf</t>
  </si>
  <si>
    <t>BETHINY</t>
  </si>
  <si>
    <t>MOSELEY</t>
  </si>
  <si>
    <t>(508) 415-6600</t>
  </si>
  <si>
    <t>BMOSELEY@HOLBROOKMASSACHUSETTS.US</t>
  </si>
  <si>
    <t>DANIEL</t>
  </si>
  <si>
    <t>LEE</t>
  </si>
  <si>
    <t>(781) 964-6878</t>
  </si>
  <si>
    <t>DLee@holbrookmassachusetts.us</t>
  </si>
  <si>
    <t>https://s3.amazonaws.com/files.formstack.com/uploads/3872353/92282305/618326748/92282305_attachment_b_-_certification.pdf</t>
  </si>
  <si>
    <t>73.238.141.148</t>
  </si>
  <si>
    <t>42.209300994873, -70.932601928711</t>
  </si>
  <si>
    <t>Provided updated certification form</t>
  </si>
  <si>
    <t>Jay</t>
  </si>
  <si>
    <t>Mooney</t>
  </si>
  <si>
    <t>(774) 449-8080</t>
  </si>
  <si>
    <t>grantwriter@hollandma.org</t>
  </si>
  <si>
    <t>Janine</t>
  </si>
  <si>
    <t>Drake</t>
  </si>
  <si>
    <t>(413) 245-7108</t>
  </si>
  <si>
    <t>townadmin@hollandma.org</t>
  </si>
  <si>
    <t>https://s3.amazonaws.com/files.formstack.com/uploads/3872353/92282305/623879581/Holland_CARESAttachmentBCERTIFICATIONformupdated61720.docx</t>
  </si>
  <si>
    <t>174.63.14.183</t>
  </si>
  <si>
    <t>42.299098968506, -72.275703430176</t>
  </si>
  <si>
    <t>Cassidy</t>
  </si>
  <si>
    <t>(508) 429-4631</t>
  </si>
  <si>
    <t>cassidym@holliston.k12.ma.us</t>
  </si>
  <si>
    <t>Ahronian</t>
  </si>
  <si>
    <t>(508) 429-0608</t>
  </si>
  <si>
    <t>ahronianm@holliston.k12.ma.us</t>
  </si>
  <si>
    <t>https://s3.amazonaws.com/files.formstack.com/uploads/3872353/92282305/623427391/92282305_attachment_b_signed_holliston_bos_060820.pdf</t>
  </si>
  <si>
    <t>Chrome 83.0.4103.97 / Windows 8.1</t>
  </si>
  <si>
    <t>71.162.120.226</t>
  </si>
  <si>
    <t>Jackowski</t>
  </si>
  <si>
    <t>(413) 322-5530</t>
  </si>
  <si>
    <t>jackowskik@holyoke.org</t>
  </si>
  <si>
    <t>Alex</t>
  </si>
  <si>
    <t>Morse</t>
  </si>
  <si>
    <t>(413) 322-5510</t>
  </si>
  <si>
    <t>morsea@holyoke.org</t>
  </si>
  <si>
    <t>https://s3.amazonaws.com/files.formstack.com/uploads/3872353/92282305/623793165/92282305_attachment_b-certification_6-12-20.pdf</t>
  </si>
  <si>
    <t>73.4.92.61</t>
  </si>
  <si>
    <t>41.418399810791, -72.907302856445</t>
  </si>
  <si>
    <t>Schindler</t>
  </si>
  <si>
    <t>(508) 624-2203</t>
  </si>
  <si>
    <t>dschindler@hopedale-ma.gov</t>
  </si>
  <si>
    <t>Keyes</t>
  </si>
  <si>
    <t>(508) 634-2203</t>
  </si>
  <si>
    <t>bkeyes@hopedale-ma.gov</t>
  </si>
  <si>
    <t>https://s3.amazonaws.com/files.formstack.com/uploads/3872353/92282305/623886572/92282305_skm_458e20061213460.pdf</t>
  </si>
  <si>
    <t>100.0.72.3</t>
  </si>
  <si>
    <t>Benjamin</t>
  </si>
  <si>
    <t>Sweeney</t>
  </si>
  <si>
    <t>(508) 625-3497</t>
  </si>
  <si>
    <t>bsweeney@hopkintonma.gov</t>
  </si>
  <si>
    <t>Norman</t>
  </si>
  <si>
    <t>Khumalo</t>
  </si>
  <si>
    <t>(508) 497-9700</t>
  </si>
  <si>
    <t>nkhumalo@hopkintonma.gov</t>
  </si>
  <si>
    <t>https://s3.amazonaws.com/files.formstack.com/uploads/3872353/92282305/621377918/92282305_town_of_hopkinton_cares_act_submission_-_appendix_b.pdf</t>
  </si>
  <si>
    <t>96.252.92.162</t>
  </si>
  <si>
    <t>Ryan</t>
  </si>
  <si>
    <t>McLane</t>
  </si>
  <si>
    <t>(508) 561-2797</t>
  </si>
  <si>
    <t>admin@hubbardstonma.us</t>
  </si>
  <si>
    <t>https://s3.amazonaws.com/files.formstack.com/uploads/3872353/92282305/623836710/92282305_certification_b_1.docx.pdf</t>
  </si>
  <si>
    <t>68.160.143.200</t>
  </si>
  <si>
    <t>PATRICIA</t>
  </si>
  <si>
    <t>FAY</t>
  </si>
  <si>
    <t>(978) 568-9632</t>
  </si>
  <si>
    <t>pfay@townofhudson.org</t>
  </si>
  <si>
    <t>THOMAS</t>
  </si>
  <si>
    <t>MOSES</t>
  </si>
  <si>
    <t>(978) 562-9963</t>
  </si>
  <si>
    <t>tmoses@townofhudson.org</t>
  </si>
  <si>
    <t>https://s3.amazonaws.com/files.formstack.com/uploads/3872353/92282305/623911386/92282305_hudson_certification_-_tmoses.pdf</t>
  </si>
  <si>
    <t>209.104.235.194</t>
  </si>
  <si>
    <t>Peloquin</t>
  </si>
  <si>
    <t>(413) 512-5200</t>
  </si>
  <si>
    <t>admin@huntingtonma.us</t>
  </si>
  <si>
    <t xml:space="preserve">Edward </t>
  </si>
  <si>
    <t>Renauld</t>
  </si>
  <si>
    <t>selectman1@huntingtonma.us</t>
  </si>
  <si>
    <t>https://s3.amazonaws.com/files.formstack.com/uploads/3872353/92282305/620967162/92282305_huntington_certification_for_cares_act_funds.pdf</t>
  </si>
  <si>
    <t>73.89.211.236</t>
  </si>
  <si>
    <t>42.329399108887, -72.693901062012</t>
  </si>
  <si>
    <t xml:space="preserve">Anthony </t>
  </si>
  <si>
    <t>Marino</t>
  </si>
  <si>
    <t>(978) 356-6609</t>
  </si>
  <si>
    <t>tonym@ipswichma.gov</t>
  </si>
  <si>
    <t>https://s3.amazonaws.com/files.formstack.com/uploads/3872353/92282305/623534588/92282305_cares_act_-_signed_attachment_b_ipswich_6-11-20.pdf</t>
  </si>
  <si>
    <t>70.91.216.117</t>
  </si>
  <si>
    <t>Kelli</t>
  </si>
  <si>
    <t>Robbins</t>
  </si>
  <si>
    <t>(413) 464-3107</t>
  </si>
  <si>
    <t>town.manager@lanesborough-ma.gov</t>
  </si>
  <si>
    <t>https://s3.amazonaws.com/files.formstack.com/uploads/3872353/92282305/623505411/AttachmentBLanesboroughNEW.docx</t>
  </si>
  <si>
    <t>96.39.48.70</t>
  </si>
  <si>
    <t>42.192600250244, -72.459800720215</t>
  </si>
  <si>
    <t xml:space="preserve">Christopher </t>
  </si>
  <si>
    <t>Ketchen</t>
  </si>
  <si>
    <t>(413) 243-5500</t>
  </si>
  <si>
    <t>cketchen@town.lee.ma.us</t>
  </si>
  <si>
    <t>https://s3.amazonaws.com/files.formstack.com/uploads/3872353/92282305/622677266/92282305_caresattachmentbcertificationform_1.docx</t>
  </si>
  <si>
    <t>24.194.85.240</t>
  </si>
  <si>
    <t>42.472801208496, -73.274398803711</t>
  </si>
  <si>
    <t>Genereux</t>
  </si>
  <si>
    <t>(508) 892-7077</t>
  </si>
  <si>
    <t>genereuxd@leicesterma.org</t>
  </si>
  <si>
    <t>https://s3.amazonaws.com/files.formstack.com/uploads/3872353/92282305/621026839/leicester_CertificationBsigned.pdf</t>
  </si>
  <si>
    <t>96.39.13.166</t>
  </si>
  <si>
    <t>41.467498779297, -73.240600585938</t>
  </si>
  <si>
    <t>CHRISTOPHER</t>
  </si>
  <si>
    <t>KETCHEN</t>
  </si>
  <si>
    <t>(413) 637-5500</t>
  </si>
  <si>
    <t>CKETCHEN@TOWNOFLENOX.COM</t>
  </si>
  <si>
    <t xml:space="preserve">CHRISTOPHER </t>
  </si>
  <si>
    <t>https://s3.amazonaws.com/files.formstack.com/uploads/3872353/92282305/623108520/92282305_caresattachmentbcertificationform_5.docx</t>
  </si>
  <si>
    <t>72.43.3.154</t>
  </si>
  <si>
    <t>42.78279876709, -73.732803344727</t>
  </si>
  <si>
    <t>Submitted amended request 6/19</t>
  </si>
  <si>
    <t>Wiiks</t>
  </si>
  <si>
    <t>(978) 534-7500 ext. 0</t>
  </si>
  <si>
    <t>wwiiks@Leominster-ma.gov</t>
  </si>
  <si>
    <t>Dean</t>
  </si>
  <si>
    <t>Mazzarella</t>
  </si>
  <si>
    <t>(978) 534-7500</t>
  </si>
  <si>
    <t>dmazzarella@Leominster-ma.gov</t>
  </si>
  <si>
    <t>https://s3.amazonaws.com/files.formstack.com/uploads/3872353/92282305/623536221/Leominster_certificationfinal.pdf</t>
  </si>
  <si>
    <t>75.147.45.229</t>
  </si>
  <si>
    <t>Marjorie</t>
  </si>
  <si>
    <t>McGinnis</t>
  </si>
  <si>
    <t>(413) 548-9699</t>
  </si>
  <si>
    <t>townadministrator@leverett.ma.us</t>
  </si>
  <si>
    <t>d'Errico</t>
  </si>
  <si>
    <t>(413) 548-9150</t>
  </si>
  <si>
    <t>selectboard@leverett.ma.us</t>
  </si>
  <si>
    <t>https://s3.amazonaws.com/files.formstack.com/uploads/3872353/92282305/623526891/92282305_cares_certification.pdf</t>
  </si>
  <si>
    <t>162.245.141.3</t>
  </si>
  <si>
    <t>42.474498748779, -72.487396240234</t>
  </si>
  <si>
    <t>Giarusso</t>
  </si>
  <si>
    <t>(413) 774-4111 ext. 1</t>
  </si>
  <si>
    <t>selectboard@townofleyden.com</t>
  </si>
  <si>
    <t>Neipp</t>
  </si>
  <si>
    <t>https://s3.amazonaws.com/files.formstack.com/uploads/3872353/92282305/623810224/Leydon_CARESAttachmentBCERTIFICATIONform.docx</t>
  </si>
  <si>
    <t>161.77.38.14</t>
  </si>
  <si>
    <t>Cheryl</t>
  </si>
  <si>
    <t>Stella</t>
  </si>
  <si>
    <t>(978) 501-0526</t>
  </si>
  <si>
    <t>cstella@littletonma.org</t>
  </si>
  <si>
    <t>Cindy</t>
  </si>
  <si>
    <t>Napoli</t>
  </si>
  <si>
    <t>(978) 540-2464</t>
  </si>
  <si>
    <t>cnapoli01460@yahoo.com</t>
  </si>
  <si>
    <t>https://s3.amazonaws.com/files.formstack.com/uploads/3872353/92282305/620419017/littleton_CaresSubmission.pdf</t>
  </si>
  <si>
    <t>98.118.126.226</t>
  </si>
  <si>
    <t>42.659400939941, -71.700500488281</t>
  </si>
  <si>
    <t>Pasterczyk</t>
  </si>
  <si>
    <t>(413) 565-4136</t>
  </si>
  <si>
    <t>PPasterczyk@longmeadow.org</t>
  </si>
  <si>
    <t>Lyn</t>
  </si>
  <si>
    <t>Simmons</t>
  </si>
  <si>
    <t>(413) 565-4110</t>
  </si>
  <si>
    <t>LSimmons@longmeadow.org</t>
  </si>
  <si>
    <t>https://s3.amazonaws.com/files.formstack.com/uploads/3872353/92282305/623514030/92282305_certification.pdf</t>
  </si>
  <si>
    <t>204.14.69.131</t>
  </si>
  <si>
    <t>42.05350112915, -72.568496704102</t>
  </si>
  <si>
    <t>Kimberly</t>
  </si>
  <si>
    <t>Collins</t>
  </si>
  <si>
    <t>(413) 583-5600 ext. 1241</t>
  </si>
  <si>
    <t>kcollins@ludlow.ma.us</t>
  </si>
  <si>
    <t>Manuel D.</t>
  </si>
  <si>
    <t>Silva</t>
  </si>
  <si>
    <t>(413) 219-2813</t>
  </si>
  <si>
    <t>mannysilva@charter.net</t>
  </si>
  <si>
    <t>Building modifications and other costs</t>
  </si>
  <si>
    <t>https://s3.amazonaws.com/files.formstack.com/uploads/3872353/92282305/620599377/92282305_cert.pdf</t>
  </si>
  <si>
    <t>Chrome 49.0.2623.112 / Windows 2003 Server</t>
  </si>
  <si>
    <t>71.88.56.134</t>
  </si>
  <si>
    <t>Lemieux</t>
  </si>
  <si>
    <t>(508) 729-2782</t>
  </si>
  <si>
    <t>hlemieux@lunenburgonline.com</t>
  </si>
  <si>
    <t>https://s3.amazonaws.com/files.formstack.com/uploads/3872353/92282305/620533382/92282305_attachment_b_signed_certification.pdf</t>
  </si>
  <si>
    <t>23.30.165.237</t>
  </si>
  <si>
    <t>41.283298492432, -72.865303039551</t>
  </si>
  <si>
    <t>Bertino</t>
  </si>
  <si>
    <t>(781) 586-6788</t>
  </si>
  <si>
    <t>michael.bertino@lynnma.gov</t>
  </si>
  <si>
    <t>McGee</t>
  </si>
  <si>
    <t>(781) 586-5850</t>
  </si>
  <si>
    <t>Thomas.McGee@lynnma.gov</t>
  </si>
  <si>
    <t>https://s3.amazonaws.com/files.formstack.com/uploads/3872353/92282305/621279474/92282305_city_of_lynn_form_b.docx</t>
  </si>
  <si>
    <t>173.166.34.1</t>
  </si>
  <si>
    <t>(781) 334-9420</t>
  </si>
  <si>
    <t>jmcarthy@town.lynnfield.ma.us</t>
  </si>
  <si>
    <t>Dolan</t>
  </si>
  <si>
    <t>(781) 334-9410</t>
  </si>
  <si>
    <t>rdolan@town.lynnfield.ma.us</t>
  </si>
  <si>
    <t>https://s3.amazonaws.com/files.formstack.com/uploads/3872353/92282305/620990666/92282305_caresattachmentbcertificationform_06-04-2020.pdf</t>
  </si>
  <si>
    <t>174.242.145.41</t>
  </si>
  <si>
    <t>follow up email drafted 6/25</t>
  </si>
  <si>
    <t>Ranaghan</t>
  </si>
  <si>
    <t>(781) 397-7080</t>
  </si>
  <si>
    <t>cranaghan@cityofmalden.org</t>
  </si>
  <si>
    <t>Christenson</t>
  </si>
  <si>
    <t>(781) 397-7000</t>
  </si>
  <si>
    <t>mayor@cityofmalden.org</t>
  </si>
  <si>
    <t>https://s3.amazonaws.com/files.formstack.com/uploads/3872353/92282305/623755095/AttachmentBMaldenRevised.docx</t>
  </si>
  <si>
    <t>75.150.84.49</t>
  </si>
  <si>
    <t>42.428100585938, -71.05460357666</t>
  </si>
  <si>
    <t>Andrea</t>
  </si>
  <si>
    <t>Mainville</t>
  </si>
  <si>
    <t>(978) 526-2020</t>
  </si>
  <si>
    <t>mainvillea@manchester.ma.us</t>
  </si>
  <si>
    <t>Federspiel</t>
  </si>
  <si>
    <t>(978) 526-2000</t>
  </si>
  <si>
    <t>federspielg@manchester.ma.us</t>
  </si>
  <si>
    <t>https://s3.amazonaws.com/files.formstack.com/uploads/3872353/92282305/622611781/Manchester_by_the_Sea_carescert65500.pdf</t>
  </si>
  <si>
    <t>50.212.71.131</t>
  </si>
  <si>
    <t>MATTHEW</t>
  </si>
  <si>
    <t>VIOLETTE</t>
  </si>
  <si>
    <t>(774) 644-0556</t>
  </si>
  <si>
    <t>mviolette@mansfieldma.com</t>
  </si>
  <si>
    <t>KEVIN</t>
  </si>
  <si>
    <t>DUMAS</t>
  </si>
  <si>
    <t>(508) 261-7370</t>
  </si>
  <si>
    <t>kdumas@mansfieldma.com</t>
  </si>
  <si>
    <t>Unanticipated Expenses and Building Modifications</t>
  </si>
  <si>
    <t>https://s3.amazonaws.com/files.formstack.com/uploads/3872353/92282305/618268771/92282305_mansfield_attachment_b.pdf</t>
  </si>
  <si>
    <t>209.160.147.148</t>
  </si>
  <si>
    <t>42.313701629639, -71.194702148438</t>
  </si>
  <si>
    <t>Follow up</t>
  </si>
  <si>
    <t>Yeimi</t>
  </si>
  <si>
    <t>Colon</t>
  </si>
  <si>
    <t>(781) 631-1705</t>
  </si>
  <si>
    <t>colony@marblehead.org</t>
  </si>
  <si>
    <t>Jason</t>
  </si>
  <si>
    <t>(781) 631-0000</t>
  </si>
  <si>
    <t>silvaj@marblehead.org</t>
  </si>
  <si>
    <t>https://s3.amazonaws.com/files.formstack.com/uploads/3872353/92282305/623635014/92282305_cares_act_certification_form_5.29.20.doc.pdf</t>
  </si>
  <si>
    <t>74.104.167.66</t>
  </si>
  <si>
    <t>42.500198364258, -70.865196228027</t>
  </si>
  <si>
    <t>https://s3.amazonaws.com/files.formstack.com/uploads/3872353/92282305/627844993/AttachmentBMarbleheadNEW.pdf</t>
  </si>
  <si>
    <t>Nathan</t>
  </si>
  <si>
    <t>Boudreau</t>
  </si>
  <si>
    <t>(508) 460-3770</t>
  </si>
  <si>
    <t>nathan.boudreau@marlborough-ma.gov</t>
  </si>
  <si>
    <t>Arthur</t>
  </si>
  <si>
    <t>Vigeant</t>
  </si>
  <si>
    <t>mayor@marlborough-ma.gov</t>
  </si>
  <si>
    <t>https://s3.amazonaws.com/files.formstack.com/uploads/3872353/92282305/623826731/92282305_attachment_b_-_marlborough.pdf</t>
  </si>
  <si>
    <t>50.202.193.54</t>
  </si>
  <si>
    <t>42.345798492432, -71.550598144531</t>
  </si>
  <si>
    <t>Thayer</t>
  </si>
  <si>
    <t>(508) 539-1427</t>
  </si>
  <si>
    <t>dthayer@mashpeema.gov</t>
  </si>
  <si>
    <t>Rodney</t>
  </si>
  <si>
    <t>(508) 539-1401</t>
  </si>
  <si>
    <t>rccollins@mashpeema.gov</t>
  </si>
  <si>
    <t>https://s3.amazonaws.com/files.formstack.com/uploads/3872353/92282305/619602893/TownofMashpeeAttachmentBCertificationForm.pdf</t>
  </si>
  <si>
    <t>192.107.120.68</t>
  </si>
  <si>
    <t>Stowers</t>
  </si>
  <si>
    <t>(978) 897-1016</t>
  </si>
  <si>
    <t>astowers@townofmaynard.net</t>
  </si>
  <si>
    <t>Johnson</t>
  </si>
  <si>
    <t>(978) 897-1358</t>
  </si>
  <si>
    <t>gjohnson@townofmaynard.net</t>
  </si>
  <si>
    <t>https://s3.amazonaws.com/files.formstack.com/uploads/3872353/92282305/636752695/92282305_maynard_cares_certification_letter_ta_07-17-2020.pdf</t>
  </si>
  <si>
    <t>71.174.81.162</t>
  </si>
  <si>
    <t>Cimeno</t>
  </si>
  <si>
    <t>(508) 906-3003</t>
  </si>
  <si>
    <t>dcimeno@medfield.net</t>
  </si>
  <si>
    <t>Kristine</t>
  </si>
  <si>
    <t>Trierweiler</t>
  </si>
  <si>
    <t>(508) 906-3011</t>
  </si>
  <si>
    <t>ktrierweiler@medfield.net</t>
  </si>
  <si>
    <t>https://s3.amazonaws.com/files.formstack.com/uploads/3872353/92282305/623394366/92282305_caresattachmentbcertificationform.docx</t>
  </si>
  <si>
    <t>71.174.107.154</t>
  </si>
  <si>
    <t>42.489700317383, -71.15950012207</t>
  </si>
  <si>
    <t>Aleesha</t>
  </si>
  <si>
    <t>Nunley Benjamin</t>
  </si>
  <si>
    <t>(781) 393-2414</t>
  </si>
  <si>
    <t>anunley@medford-ma.gov</t>
  </si>
  <si>
    <t>Breanna</t>
  </si>
  <si>
    <t>Lungo-Koehn</t>
  </si>
  <si>
    <t>(781) 393-2409</t>
  </si>
  <si>
    <t>blungokoehn@medford-ma.gov</t>
  </si>
  <si>
    <t>https://s3.amazonaws.com/files.formstack.com/uploads/3872353/92282305/623618873/Medford_certification.pdf</t>
  </si>
  <si>
    <t>100.0.193.2</t>
  </si>
  <si>
    <t>42.424701690674, -71.111198425293</t>
  </si>
  <si>
    <t>Allan</t>
  </si>
  <si>
    <t>Alpert</t>
  </si>
  <si>
    <t>(617) 828-2121</t>
  </si>
  <si>
    <t>aalpert@cityofmelrose.org</t>
  </si>
  <si>
    <t>Brodeur</t>
  </si>
  <si>
    <t>(781) 979-4442</t>
  </si>
  <si>
    <t>pbrodeur@cityofmelrose.org</t>
  </si>
  <si>
    <t>https://s3.amazonaws.com/files.formstack.com/uploads/3872353/92282305/623844615/AttachmentBMelroseNEW.pdf</t>
  </si>
  <si>
    <t>73.123.185.103</t>
  </si>
  <si>
    <t>42.467498779297, -71.01309967041</t>
  </si>
  <si>
    <t>Kim</t>
  </si>
  <si>
    <t>Newman</t>
  </si>
  <si>
    <t>(508) 902-8055</t>
  </si>
  <si>
    <t>knewman@mendonma.gov</t>
  </si>
  <si>
    <t xml:space="preserve">Chris </t>
  </si>
  <si>
    <t>Burke</t>
  </si>
  <si>
    <t>(508) 473-2312</t>
  </si>
  <si>
    <t>bos@mendonma.gov</t>
  </si>
  <si>
    <t>https://s3.amazonaws.com/files.formstack.com/uploads/3872353/92282305/623445374/92282305_cares_act_certification_form.pdf</t>
  </si>
  <si>
    <t>208.103.78.51</t>
  </si>
  <si>
    <t>41.900901794434, -71.865303039551</t>
  </si>
  <si>
    <t xml:space="preserve">Kim </t>
  </si>
  <si>
    <t xml:space="preserve">Mark </t>
  </si>
  <si>
    <t>Reil</t>
  </si>
  <si>
    <t>mreil@mendonma.gov</t>
  </si>
  <si>
    <t>https://s3.amazonaws.com/files.formstack.com/uploads/3872353/92282305/634835416/92282305_cares_act_certification_form.pdf</t>
  </si>
  <si>
    <t xml:space="preserve">Kimberly </t>
  </si>
  <si>
    <t>https://s3.amazonaws.com/files.formstack.com/uploads/3872353/92282305/639282256/92282305_cares_act_certification_form.pdf</t>
  </si>
  <si>
    <t>Carol</t>
  </si>
  <si>
    <t>McLeod</t>
  </si>
  <si>
    <t>(978) 994-1331</t>
  </si>
  <si>
    <t>cmcleod@townofmerrimac.com</t>
  </si>
  <si>
    <t>Breen</t>
  </si>
  <si>
    <t>(508) 380-2279</t>
  </si>
  <si>
    <t>selectman1@townofmerrimac.com</t>
  </si>
  <si>
    <t>small request</t>
  </si>
  <si>
    <t>https://s3.amazonaws.com/files.formstack.com/uploads/3872353/92282305/621041164/92282305_cares_certification_b.docx</t>
  </si>
  <si>
    <t>173.44.89.16</t>
  </si>
  <si>
    <t>43.431098937988, -70.977203369141</t>
  </si>
  <si>
    <t>Maggie</t>
  </si>
  <si>
    <t>Duprey</t>
  </si>
  <si>
    <t>(978) 960-8559</t>
  </si>
  <si>
    <t>mduprey@ci.methuen.ma.us</t>
  </si>
  <si>
    <t>Neil</t>
  </si>
  <si>
    <t>Perry</t>
  </si>
  <si>
    <t>(978) 983-8505</t>
  </si>
  <si>
    <t>Mayorperry@ci.methuen.ma.us</t>
  </si>
  <si>
    <t>https://s3.amazonaws.com/files.formstack.com/uploads/3872353/92282305/623818591/92282305_cares_act_certification_12_june_2020.pdf</t>
  </si>
  <si>
    <t>Chrome 79.0.3945.88 / Windows 7</t>
  </si>
  <si>
    <t>75.67.233.100</t>
  </si>
  <si>
    <t>42.74100112915, -71.316101074219</t>
  </si>
  <si>
    <t>Sheehan</t>
  </si>
  <si>
    <t>(978) 777-3617</t>
  </si>
  <si>
    <t>andrew.sheehan@middletonma.gov</t>
  </si>
  <si>
    <t>https://s3.amazonaws.com/files.formstack.com/uploads/3872353/92282305/623844589/92282305_middleton_att._b.pdf</t>
  </si>
  <si>
    <t>68.160.163.138</t>
  </si>
  <si>
    <t>Vanni</t>
  </si>
  <si>
    <t>(508) 865-9132</t>
  </si>
  <si>
    <t>avanni@townofmillbury.net</t>
  </si>
  <si>
    <t>(508) 865-4710</t>
  </si>
  <si>
    <t>jkelley@townofmillbury.net</t>
  </si>
  <si>
    <t>https://s3.amazonaws.com/files.formstack.com/uploads/3872353/92282305/614664255/92282305_attachment_b_cares_act.pdf</t>
  </si>
  <si>
    <t>98.110.218.147</t>
  </si>
  <si>
    <t>42.136501312256, -71.755897521973</t>
  </si>
  <si>
    <t>https://s3.amazonaws.com/files.formstack.com/uploads/3872353/92282305/623880656/92282305_skm_658e20061213280.pdf</t>
  </si>
  <si>
    <t>Guzinski</t>
  </si>
  <si>
    <t>(508) 906-3722</t>
  </si>
  <si>
    <t>mguzinski@millisma.gov</t>
  </si>
  <si>
    <t>Loring</t>
  </si>
  <si>
    <t>Barnes Edmonds</t>
  </si>
  <si>
    <t>(508) 906-3723</t>
  </si>
  <si>
    <t>lbarnes@millisma.gov</t>
  </si>
  <si>
    <t>Various items - submitted backup</t>
  </si>
  <si>
    <t>https://s3.amazonaws.com/files.formstack.com/uploads/3872353/92282305/620599663/OLD_Millis_92282305_cares_act_attachment_b__certification_barnes_edmonds_06.03.2020_executed.pdf</t>
  </si>
  <si>
    <t>40.87.126.66</t>
  </si>
  <si>
    <t>38.716300964355, -78.170402526855</t>
  </si>
  <si>
    <t>Responded to their email 6/17</t>
  </si>
  <si>
    <t>Caruso</t>
  </si>
  <si>
    <t>(508) 883-1186</t>
  </si>
  <si>
    <t>townadmin@millvillema.org</t>
  </si>
  <si>
    <t>Erica</t>
  </si>
  <si>
    <t>Blake</t>
  </si>
  <si>
    <t>(508) 883-8433</t>
  </si>
  <si>
    <t>selectman1@millvillema.org</t>
  </si>
  <si>
    <t>https://s3.amazonaws.com/files.formstack.com/uploads/3872353/92282305/623491361/MillvilleRevisedCaresactcertification.pdf</t>
  </si>
  <si>
    <t>96.32.255.90</t>
  </si>
  <si>
    <t>42.173500061035, -72.618598937988</t>
  </si>
  <si>
    <t>Emails 6/16</t>
  </si>
  <si>
    <t>Amy</t>
  </si>
  <si>
    <t>Dexter</t>
  </si>
  <si>
    <t>(617) 898-4880</t>
  </si>
  <si>
    <t>adexter@townofmilton.org</t>
  </si>
  <si>
    <t>Dennehy</t>
  </si>
  <si>
    <t>(617) 898-4845</t>
  </si>
  <si>
    <t>mdennehy@townofmilton.org</t>
  </si>
  <si>
    <t>https://s3.amazonaws.com/files.formstack.com/uploads/3872353/92282305/621292709/92282305_attachment_b_-_certification_6-4-20.pdf</t>
  </si>
  <si>
    <t>107.1.128.98</t>
  </si>
  <si>
    <t>37.804401397705, -122.27079772949</t>
  </si>
  <si>
    <t>Evan</t>
  </si>
  <si>
    <t>Brassard</t>
  </si>
  <si>
    <t>(413) 351-1671</t>
  </si>
  <si>
    <t>ebrassard@gmail.com</t>
  </si>
  <si>
    <t>(413) 267-4101</t>
  </si>
  <si>
    <t>rsmith@monson-ma.gov</t>
  </si>
  <si>
    <t>https://s3.amazonaws.com/files.formstack.com/uploads/3872353/92282305/623863084/92282305_caresattachmentbcertificationform.docx</t>
  </si>
  <si>
    <t>50.252.227.194</t>
  </si>
  <si>
    <t>42.192699432373, -72.292900085449</t>
  </si>
  <si>
    <t>Melissa</t>
  </si>
  <si>
    <t>Noe</t>
  </si>
  <si>
    <t>(413) 528-1443 ext. 111</t>
  </si>
  <si>
    <t>admin@montereyma.gov</t>
  </si>
  <si>
    <t>Kenn</t>
  </si>
  <si>
    <t>Basler</t>
  </si>
  <si>
    <t>(413) 528-1443 ext. 114</t>
  </si>
  <si>
    <t>kenn@montereyma.gov</t>
  </si>
  <si>
    <t>https://s3.amazonaws.com/files.formstack.com/uploads/3872353/92282305/619633978/92282305_caresattachmentbcertificationform.docx</t>
  </si>
  <si>
    <t>216.19.242.143</t>
  </si>
  <si>
    <t>Victoria</t>
  </si>
  <si>
    <t>Masone</t>
  </si>
  <si>
    <t>(978) 853-5112</t>
  </si>
  <si>
    <t>victoria@vmconsultingllc.com</t>
  </si>
  <si>
    <t>Antonio</t>
  </si>
  <si>
    <t>Barletta</t>
  </si>
  <si>
    <t>(781) 581-0088</t>
  </si>
  <si>
    <t>abarletta@nahant.org</t>
  </si>
  <si>
    <t>https://s3.amazonaws.com/files.formstack.com/uploads/3872353/92282305/623899367/92282305_nahant_cares_act_attachment_b_signed.pdf</t>
  </si>
  <si>
    <t>Safari 12.1.2 / OS X</t>
  </si>
  <si>
    <t>73.61.176.106</t>
  </si>
  <si>
    <t>42.515300750732, -70.907501220703</t>
  </si>
  <si>
    <t xml:space="preserve">Brian E </t>
  </si>
  <si>
    <t>Turbitt</t>
  </si>
  <si>
    <t>(508) 228-7200 ext. 7031</t>
  </si>
  <si>
    <t>bturbitt@nantucket-ma.gov</t>
  </si>
  <si>
    <t xml:space="preserve">C. Elizabeth </t>
  </si>
  <si>
    <t>Gibson</t>
  </si>
  <si>
    <t>(508) 228-7255</t>
  </si>
  <si>
    <t>lgibson@nantucket-ma.gov</t>
  </si>
  <si>
    <t>https://s3.amazonaws.com/files.formstack.com/uploads/3872353/92282305/623856368/92282305_cares_act_form_b.pdf</t>
  </si>
  <si>
    <t>Chrome 83.0.4103.97 / Windows 8</t>
  </si>
  <si>
    <t>208.87.236.201</t>
  </si>
  <si>
    <t>40.748199462891, -73.906799316406</t>
  </si>
  <si>
    <t>(508) 647-6614</t>
  </si>
  <si>
    <t>jtownsend@natickma.org</t>
  </si>
  <si>
    <t>Malone</t>
  </si>
  <si>
    <t>(508) 647-6403</t>
  </si>
  <si>
    <t>mmalone@natickma.org</t>
  </si>
  <si>
    <t>https://s3.amazonaws.com/files.formstack.com/uploads/3872353/92282305/623887738/92282305_caresattachmentbcertificationform_1.docx</t>
  </si>
  <si>
    <t>71.174.253.178</t>
  </si>
  <si>
    <t>42.058101654053, -71.846603393555</t>
  </si>
  <si>
    <t xml:space="preserve">Ari </t>
  </si>
  <si>
    <t>Sky</t>
  </si>
  <si>
    <t>(508) 801-0327</t>
  </si>
  <si>
    <t>ari.sky@newbedford-ma.gov</t>
  </si>
  <si>
    <t>Mitchell</t>
  </si>
  <si>
    <t>(508) 979-1410</t>
  </si>
  <si>
    <t>jon.mitchell@newbedford-ma.gov</t>
  </si>
  <si>
    <t>https://s3.amazonaws.com/files.formstack.com/uploads/3872353/92282305/620935717/92282305_cares_new_bedford_att_b_signed.pdf</t>
  </si>
  <si>
    <t>131.109.132.226</t>
  </si>
  <si>
    <t>41.687198638916, -69.979400634766</t>
  </si>
  <si>
    <t>Christina</t>
  </si>
  <si>
    <t>DeVries</t>
  </si>
  <si>
    <t>(508) 867-2071 ext. 107</t>
  </si>
  <si>
    <t>townauditor@newbraintree.org</t>
  </si>
  <si>
    <t>Randall</t>
  </si>
  <si>
    <t>Walker</t>
  </si>
  <si>
    <t>(508) 867-2071 ext. 100</t>
  </si>
  <si>
    <t>selectboard@newbraintree.org</t>
  </si>
  <si>
    <t>https://s3.amazonaws.com/files.formstack.com/uploads/3872353/92282305/623808367/92282305_caresattachmentbcertificationform-new_braintree.pdf</t>
  </si>
  <si>
    <t>130.215.206.187</t>
  </si>
  <si>
    <t>42.285701751709, -71.829200744629</t>
  </si>
  <si>
    <t>Mari</t>
  </si>
  <si>
    <t>Enoch</t>
  </si>
  <si>
    <t>(413) 229-8116</t>
  </si>
  <si>
    <t>nmbos@newmarlboroughma.gov</t>
  </si>
  <si>
    <t>Nathaniel</t>
  </si>
  <si>
    <t>Yohalem</t>
  </si>
  <si>
    <t>(413) 528-1409</t>
  </si>
  <si>
    <t>https://s3.amazonaws.com/files.formstack.com/uploads/3872353/92282305/621347472/92282305_town_of_new_marlborough_certification_b.pdf</t>
  </si>
  <si>
    <t>161.77.42.18</t>
  </si>
  <si>
    <t>42.106998443604, -72.620399475098</t>
  </si>
  <si>
    <t>Nancy</t>
  </si>
  <si>
    <t>Aldrich</t>
  </si>
  <si>
    <t>(978) 544-6437</t>
  </si>
  <si>
    <t>newsalemwendell@gmail.com</t>
  </si>
  <si>
    <t>Randy</t>
  </si>
  <si>
    <t>Gordon</t>
  </si>
  <si>
    <t>(978) 490-6593</t>
  </si>
  <si>
    <t>newsalemselectboard@gmail.com</t>
  </si>
  <si>
    <t>https://s3.amazonaws.com/files.formstack.com/uploads/3872353/92282305/623759323/92282305_cares_act_attachment_b.docx</t>
  </si>
  <si>
    <t>216.193.172.11</t>
  </si>
  <si>
    <t>42.173301696777, -72.771499633789</t>
  </si>
  <si>
    <t>https://s3.amazonaws.com/files.formstack.com/uploads/3872353/92282305/649707019/92282305_attachment_b_-_new_salem_new.pdf</t>
  </si>
  <si>
    <t>Chrome 84.0.4147.135 / Windows</t>
  </si>
  <si>
    <t>66.31.164.49</t>
  </si>
  <si>
    <t>42.232799530029, -70.817596435547</t>
  </si>
  <si>
    <t>Eileen</t>
  </si>
  <si>
    <t>Deveau</t>
  </si>
  <si>
    <t>(978) 465-0862</t>
  </si>
  <si>
    <t>accountant@townofnewbury.org</t>
  </si>
  <si>
    <t>Tracy</t>
  </si>
  <si>
    <t>Blais</t>
  </si>
  <si>
    <t>administrator@townofnewbury.org</t>
  </si>
  <si>
    <t>https://s3.amazonaws.com/files.formstack.com/uploads/3872353/92282305/623392663/92282305_cares_act_attachment_b-certification.pdf</t>
  </si>
  <si>
    <t>75.147.63.226</t>
  </si>
  <si>
    <t>Ethan</t>
  </si>
  <si>
    <t>Manning</t>
  </si>
  <si>
    <t>(617) 620-2510</t>
  </si>
  <si>
    <t>emanning@cityofnewburyport.com</t>
  </si>
  <si>
    <t>Holaday</t>
  </si>
  <si>
    <t>(978) 465-4413</t>
  </si>
  <si>
    <t>dholaday@cityofnewburyport.com</t>
  </si>
  <si>
    <t>https://s3.amazonaws.com/files.formstack.com/uploads/3872353/92282305/621313469/OLD_Newburyport_92282305_attachment_b_certification.pdf</t>
  </si>
  <si>
    <t>74.92.35.209</t>
  </si>
  <si>
    <t>Maureen</t>
  </si>
  <si>
    <t>(617) 796-1100</t>
  </si>
  <si>
    <t>mlemieux@newtonma.gov</t>
  </si>
  <si>
    <t>Ruthanne</t>
  </si>
  <si>
    <t>Fuller</t>
  </si>
  <si>
    <t>rfuller@newtonma.gov</t>
  </si>
  <si>
    <t>https://s3.amazonaws.com/files.formstack.com/uploads/3872353/92282305/620967143/92282305_1a_attachment_b_certification_newton_june_4_2020.pdf</t>
  </si>
  <si>
    <t>209.6.175.194</t>
  </si>
  <si>
    <t>TODD</t>
  </si>
  <si>
    <t>LINDMARK</t>
  </si>
  <si>
    <t>(508) 440-2811</t>
  </si>
  <si>
    <t>TLINDMARK@NORFOLK.MA.US</t>
  </si>
  <si>
    <t>KALKUT</t>
  </si>
  <si>
    <t>(508) 528-1408</t>
  </si>
  <si>
    <t>KKALKUT@NORFOLK.MA.US</t>
  </si>
  <si>
    <t>https://s3.amazonaws.com/files.formstack.com/uploads/3872353/92282305/621308074/92282305_attachment_b_-_6_4_20.pdf</t>
  </si>
  <si>
    <t>96.230.34.98</t>
  </si>
  <si>
    <t>42.316898345947, -71.208198547363</t>
  </si>
  <si>
    <t>Canales</t>
  </si>
  <si>
    <t>(413) 672-0011</t>
  </si>
  <si>
    <t>mcanales@northadams-ma.gov</t>
  </si>
  <si>
    <t>Bernard</t>
  </si>
  <si>
    <t>(413) 662-3000</t>
  </si>
  <si>
    <t>MayorBernard@northadams-ma.gov</t>
  </si>
  <si>
    <t>https://s3.amazonaws.com/files.formstack.com/uploads/3872353/92282305/623891007/92282305_attachment_b_-_certification.pdf</t>
  </si>
  <si>
    <t>8.20.178.14</t>
  </si>
  <si>
    <t>42.667400360107, -72.342002868652</t>
  </si>
  <si>
    <t>6/16 Agreed to enter a negative plug of 270 to align Cert B with application</t>
  </si>
  <si>
    <t>Lyne</t>
  </si>
  <si>
    <t>Savage</t>
  </si>
  <si>
    <t>(978) 688-9523</t>
  </si>
  <si>
    <t>lsavage@northandoverma.gov</t>
  </si>
  <si>
    <t>Murphy-Rodrigues</t>
  </si>
  <si>
    <t>(978) 771-0043</t>
  </si>
  <si>
    <t>mrodrigues@northandoverma.gov</t>
  </si>
  <si>
    <t>https://s3.amazonaws.com/files.formstack.com/uploads/3872353/92282305/622630281/92282305_signed_attachment_b_certification.pdf</t>
  </si>
  <si>
    <t>72.93.83.194</t>
  </si>
  <si>
    <t>42.708400726318, -71.143501281738</t>
  </si>
  <si>
    <t>Gallagher</t>
  </si>
  <si>
    <t>(508) 699-0100</t>
  </si>
  <si>
    <t>mgallagher@nattleboro.com</t>
  </si>
  <si>
    <t>Borg</t>
  </si>
  <si>
    <t>mborg@nattleboro.com</t>
  </si>
  <si>
    <t>https://s3.amazonaws.com/files.formstack.com/uploads/3872353/92282305/623796482/92282305_cares_act_-_appendix_b_-_certification.pdf</t>
  </si>
  <si>
    <t>74.92.6.237</t>
  </si>
  <si>
    <t>41.635398864746, -70.943496704102</t>
  </si>
  <si>
    <t>Dale</t>
  </si>
  <si>
    <t>Kiley</t>
  </si>
  <si>
    <t>(508) 847-1591</t>
  </si>
  <si>
    <t>dkiley@northbrookfield.net</t>
  </si>
  <si>
    <t>https://s3.amazonaws.com/files.formstack.com/uploads/3872353/92282305/620966677/92282305_caresattachmentbcertificationform.docx</t>
  </si>
  <si>
    <t>71.9.149.110</t>
  </si>
  <si>
    <t>Rourke</t>
  </si>
  <si>
    <t>(978) 357-5213</t>
  </si>
  <si>
    <t>erourke@northreadingma.gov</t>
  </si>
  <si>
    <t>Gilleberto</t>
  </si>
  <si>
    <t>(978) 357-5202</t>
  </si>
  <si>
    <t>mgilleberto@northreadingma.gov</t>
  </si>
  <si>
    <t>https://s3.amazonaws.com/files.formstack.com/uploads/3872353/92282305/623944924/AttachmentBNorthReadingNEW.pdf</t>
  </si>
  <si>
    <t>96.237.242.149</t>
  </si>
  <si>
    <t>42.58039855957, -71.08699798584</t>
  </si>
  <si>
    <t>Wright</t>
  </si>
  <si>
    <t>(413) 687-4747</t>
  </si>
  <si>
    <t>swright@northamptonma.gov</t>
  </si>
  <si>
    <t>Narkewicz</t>
  </si>
  <si>
    <t>(413) 531-6794</t>
  </si>
  <si>
    <t>mayor@northamptonma.gov</t>
  </si>
  <si>
    <t>https://s3.amazonaws.com/files.formstack.com/uploads/3872353/92282305/623873475/92282305_attachment_b_-_certification.docx</t>
  </si>
  <si>
    <t>71.235.166.80</t>
  </si>
  <si>
    <t>Vaidya</t>
  </si>
  <si>
    <t>(508) 234-2263</t>
  </si>
  <si>
    <t>nvaidya@northbridgemass.org</t>
  </si>
  <si>
    <t>Gaudette</t>
  </si>
  <si>
    <t>(508) 234-2095</t>
  </si>
  <si>
    <t>agaudette@northbridgemass.org</t>
  </si>
  <si>
    <t>https://s3.amazonaws.com/files.formstack.com/uploads/3872353/92282305/623917489/92282305_cares-attachment_b_certification.pdf</t>
  </si>
  <si>
    <t>96.39.104.166</t>
  </si>
  <si>
    <t>42.286499023438, -71.714698791504</t>
  </si>
  <si>
    <t>Received updated certification 6/17</t>
  </si>
  <si>
    <t>Yunits</t>
  </si>
  <si>
    <t>(508) 285-0212</t>
  </si>
  <si>
    <t>myunits@nortonmaus.com</t>
  </si>
  <si>
    <t>https://s3.amazonaws.com/files.formstack.com/uploads/3872353/92282305/623478423/Norton_download.docx</t>
  </si>
  <si>
    <t>173.162.149.1</t>
  </si>
  <si>
    <t>41.939498901367, -71.294296264648</t>
  </si>
  <si>
    <t>Tony</t>
  </si>
  <si>
    <t>Mazzucco</t>
  </si>
  <si>
    <t>(781) 603-4668</t>
  </si>
  <si>
    <t>tmazzucco@norwoodma.gov</t>
  </si>
  <si>
    <t>(781) 742-1240</t>
  </si>
  <si>
    <t>Backup in folder</t>
  </si>
  <si>
    <t>https://s3.amazonaws.com/files.formstack.com/uploads/3872353/92282305/620921122/92282305_attachment_b_norwood_cares_act_6-4-2020.pdf</t>
  </si>
  <si>
    <t>216.211.241.150</t>
  </si>
  <si>
    <t>42.181800842285, -71.196197509766</t>
  </si>
  <si>
    <t>Whritenour</t>
  </si>
  <si>
    <t>(508) 693-3554</t>
  </si>
  <si>
    <t>rwhritenour@oakbluffsma.gov</t>
  </si>
  <si>
    <t>https://s3.amazonaws.com/files.formstack.com/uploads/3872353/92282305/622536240/92282305_20200604_town_of_oak_bluffs_covid19_spending_certification_letter.pdf</t>
  </si>
  <si>
    <t>75.144.174.93</t>
  </si>
  <si>
    <t>Whritenour Jr.</t>
  </si>
  <si>
    <t>https://s3.amazonaws.com/files.formstack.com/uploads/3872353/92282305/646023232/92282305_20200807_town_of_oak_bluffs_covid19_spending_certification_2.pdf</t>
  </si>
  <si>
    <t>Chrome 84.0.4147.105 / Windows 7</t>
  </si>
  <si>
    <t>Ashley</t>
  </si>
  <si>
    <t>Sturges</t>
  </si>
  <si>
    <t>(508) 847-0962</t>
  </si>
  <si>
    <t>ashley.sturges@oakham-ma.gov</t>
  </si>
  <si>
    <t>Bradford</t>
  </si>
  <si>
    <t>Taylor</t>
  </si>
  <si>
    <t>(508) 667-5106</t>
  </si>
  <si>
    <t>bradford.taylor@oakham-ma.gov</t>
  </si>
  <si>
    <t>https://s3.amazonaws.com/files.formstack.com/uploads/3872353/92282305/620458963/Oakham_CaresActUpdated.pdf</t>
  </si>
  <si>
    <t>71.88.57.49</t>
  </si>
  <si>
    <t>Gabriele</t>
  </si>
  <si>
    <t>Voelker</t>
  </si>
  <si>
    <t>(978) 835-1561</t>
  </si>
  <si>
    <t>gvoelker@townoforange.org</t>
  </si>
  <si>
    <t>gabriele</t>
  </si>
  <si>
    <t>voelker</t>
  </si>
  <si>
    <t>https://s3.amazonaws.com/files.formstack.com/uploads/3872353/92282305/620901626/OrangecertB.pdf</t>
  </si>
  <si>
    <t>216.193.173.82</t>
  </si>
  <si>
    <t>Kelly</t>
  </si>
  <si>
    <t>(508) 240-3700</t>
  </si>
  <si>
    <t>jkelly@town.orleans.ma.us</t>
  </si>
  <si>
    <t>https://s3.amazonaws.com/files.formstack.com/uploads/3872353/92282305/620621173/92282305_cares_act_attachment_b_certification.pdf</t>
  </si>
  <si>
    <t>131.109.131.85</t>
  </si>
  <si>
    <t>Brandi</t>
  </si>
  <si>
    <t>Page</t>
  </si>
  <si>
    <t>(413) 269-0100 ext. 112</t>
  </si>
  <si>
    <t>townmanager.otis@gmail.com</t>
  </si>
  <si>
    <t>https://s3.amazonaws.com/files.formstack.com/uploads/3872353/92282305/619662899/92282305_20200601130452496.pdf</t>
  </si>
  <si>
    <t>216.193.184.23</t>
  </si>
  <si>
    <t>updated 6/25</t>
  </si>
  <si>
    <t>Arvizu</t>
  </si>
  <si>
    <t>(508) 505-1198</t>
  </si>
  <si>
    <t>erin@strataccounting.com</t>
  </si>
  <si>
    <t>Callahan</t>
  </si>
  <si>
    <t>(508) 987-6030</t>
  </si>
  <si>
    <t>jcallahan@oxfordma.us</t>
  </si>
  <si>
    <t>https://s3.amazonaws.com/files.formstack.com/uploads/3872353/92282305/623904979/AttachmentBOxfordNew.pdf</t>
  </si>
  <si>
    <t>174.83.50.150</t>
  </si>
  <si>
    <t>42.270599365234, -71.847900390625</t>
  </si>
  <si>
    <t>McNutt</t>
  </si>
  <si>
    <t>(413) 283-2600</t>
  </si>
  <si>
    <t>rmcnutt@townofpalmer.com</t>
  </si>
  <si>
    <t>https://s3.amazonaws.com/files.formstack.com/uploads/3872353/92282305/622980069/92282305_attachment_b_-_certification_-_palmer.pdf</t>
  </si>
  <si>
    <t>96.39.85.54</t>
  </si>
  <si>
    <t>Riches</t>
  </si>
  <si>
    <t>(508) 754-7638 ext. 20</t>
  </si>
  <si>
    <t>criches@townofpaxton.net</t>
  </si>
  <si>
    <t>Bogren</t>
  </si>
  <si>
    <t>(508) 754-7638 ext. 10</t>
  </si>
  <si>
    <t>dparsons@townofpaxton.net</t>
  </si>
  <si>
    <t>https://s3.amazonaws.com/files.formstack.com/uploads/3872353/92282305/621316343/Certification.pdf</t>
  </si>
  <si>
    <t>47.51.68.227</t>
  </si>
  <si>
    <t>44.441299438477, -73.521202087402</t>
  </si>
  <si>
    <t>Gingras</t>
  </si>
  <si>
    <t>(978) 538-5710</t>
  </si>
  <si>
    <t>michael.gingras@peabody-ma.gov</t>
  </si>
  <si>
    <t>Bettencourt , Jr.</t>
  </si>
  <si>
    <t>(978) 538-5700</t>
  </si>
  <si>
    <t>edward.bettencourt@peabody-ma.gov</t>
  </si>
  <si>
    <t>https://s3.amazonaws.com/files.formstack.com/uploads/3872353/92282305/620961048/92282305_attachment_b_certification_peabody.pdf</t>
  </si>
  <si>
    <t>155.212.193.130</t>
  </si>
  <si>
    <t>Revised certification sent to Lynne 6/23</t>
  </si>
  <si>
    <t>Susannah</t>
  </si>
  <si>
    <t>Carey</t>
  </si>
  <si>
    <t>(413) 253-7129</t>
  </si>
  <si>
    <t>townofpelham@comcast.net</t>
  </si>
  <si>
    <t>Karen</t>
  </si>
  <si>
    <t>Willard-Ribeiro</t>
  </si>
  <si>
    <t>(413) 265-3892</t>
  </si>
  <si>
    <t>selectmanribeiro@yahoo.com</t>
  </si>
  <si>
    <t>https://s3.amazonaws.com/files.formstack.com/uploads/3872353/92282305/620917857/Pelham_AttachmentBReimbursementApplicationCOVID1962020Pelham.pdf</t>
  </si>
  <si>
    <t>70.90.99.209</t>
  </si>
  <si>
    <t>Setting up a call for Thurs 6/25</t>
  </si>
  <si>
    <t>Caleb</t>
  </si>
  <si>
    <t>(413) 655-8312</t>
  </si>
  <si>
    <t>townadmin@townofperuma.com</t>
  </si>
  <si>
    <t>Verne</t>
  </si>
  <si>
    <t>Leach</t>
  </si>
  <si>
    <t>(413) 464-7866</t>
  </si>
  <si>
    <t>selectman@townofperuma.com</t>
  </si>
  <si>
    <t>https://s3.amazonaws.com/files.formstack.com/uploads/3872353/92282305/623544175/AttachmentBPeru.pdf</t>
  </si>
  <si>
    <t>161.77.39.82</t>
  </si>
  <si>
    <t>Kerwood</t>
  </si>
  <si>
    <t>(413) 499-9376</t>
  </si>
  <si>
    <t>mkerwood@cityofpittsfield.org</t>
  </si>
  <si>
    <t>Linda</t>
  </si>
  <si>
    <t>Tyer</t>
  </si>
  <si>
    <t>(413) 499-9321</t>
  </si>
  <si>
    <t>ltyer@cityofpittsfield.org</t>
  </si>
  <si>
    <t>https://s3.amazonaws.com/files.formstack.com/uploads/3872353/92282305/618367535/92282305_cares_act_letter_signed.pdf</t>
  </si>
  <si>
    <t>8.20.190.142</t>
  </si>
  <si>
    <t>Paula</t>
  </si>
  <si>
    <t>King</t>
  </si>
  <si>
    <t>(413) 634-5420</t>
  </si>
  <si>
    <t>selectboard@town.plainfield.ma.us</t>
  </si>
  <si>
    <t>Howard</t>
  </si>
  <si>
    <t xml:space="preserve">Bronstein </t>
  </si>
  <si>
    <t>(413) 530-4961</t>
  </si>
  <si>
    <t>hbronstein@town.plainfield.ma.us</t>
  </si>
  <si>
    <t>https://s3.amazonaws.com/files.formstack.com/uploads/3872353/92282305/618290809/92282305_20200528105402.pdf</t>
  </si>
  <si>
    <t>216.193.175.166</t>
  </si>
  <si>
    <t>Bronstein</t>
  </si>
  <si>
    <t>https://s3.amazonaws.com/files.formstack.com/uploads/3872353/92282305/619596134/92282305_20200528105402.pdf</t>
  </si>
  <si>
    <t>pking@town.plainfield.ma.us</t>
  </si>
  <si>
    <t>https://s3.amazonaws.com/files.formstack.com/uploads/3872353/92282305/619981012/92282305_20200602072707.pdf</t>
  </si>
  <si>
    <t>Thompson</t>
  </si>
  <si>
    <t>(508) 576-8472</t>
  </si>
  <si>
    <t>jthompson@plainville.ma.us</t>
  </si>
  <si>
    <t>https://s3.amazonaws.com/files.formstack.com/uploads/3872353/92282305/623913342/92282305_img-200612150413.pdf</t>
  </si>
  <si>
    <t>96.230.236.153</t>
  </si>
  <si>
    <t>42.087600708008, -71.407302856445</t>
  </si>
  <si>
    <t>Flag for memo</t>
  </si>
  <si>
    <t>Josee</t>
  </si>
  <si>
    <t>(508) 487-7000 ext. 523</t>
  </si>
  <si>
    <t>jyoung@provincetown-ma.gov</t>
  </si>
  <si>
    <t>Abramson</t>
  </si>
  <si>
    <t>(508) 487-7003</t>
  </si>
  <si>
    <t>selectmen@provincetown-ma.gov</t>
  </si>
  <si>
    <t>https://s3.amazonaws.com/files.formstack.com/uploads/3872353/92282305/620046758/92282305_attachment_b_signed.pdf</t>
  </si>
  <si>
    <t>131.109.131.132</t>
  </si>
  <si>
    <t xml:space="preserve">David </t>
  </si>
  <si>
    <t>https://s3.amazonaws.com/files.formstack.com/uploads/3872353/92282305/623593010/92282305_attachment_b_signed_june_11.pdf</t>
  </si>
  <si>
    <t>Mason</t>
  </si>
  <si>
    <t>(617) 376-2706</t>
  </si>
  <si>
    <t>emason@quincyma.gov</t>
  </si>
  <si>
    <t>Koch</t>
  </si>
  <si>
    <t>(617) 376-1990</t>
  </si>
  <si>
    <t>mayorkoch@quincyma.gov</t>
  </si>
  <si>
    <t>https://s3.amazonaws.com/files.formstack.com/uploads/3872353/92282305/621408621/AttachmentBQuincyNEW.pdf</t>
  </si>
  <si>
    <t>209.104.245.141</t>
  </si>
  <si>
    <t>(781) 961-0911</t>
  </si>
  <si>
    <t>bhoward@randolph-ma.gov</t>
  </si>
  <si>
    <t>https://s3.amazonaws.com/files.formstack.com/uploads/3872353/92282305/623894256/Randolph_Certification.pdf</t>
  </si>
  <si>
    <t>108.20.229.58</t>
  </si>
  <si>
    <t>42.162601470947, -71.041198730469</t>
  </si>
  <si>
    <t>Graham</t>
  </si>
  <si>
    <t>Waters</t>
  </si>
  <si>
    <t>(508) 824-2707</t>
  </si>
  <si>
    <t>gwaters@townofraynham.org</t>
  </si>
  <si>
    <t>https://s3.amazonaws.com/files.formstack.com/uploads/3872353/92282305/624173640/92282305_cert._b_signed.pdf</t>
  </si>
  <si>
    <t>24.60.154.65</t>
  </si>
  <si>
    <t>42.238899230957, -71.081001281738</t>
  </si>
  <si>
    <t>Gerald</t>
  </si>
  <si>
    <t>Schwall</t>
  </si>
  <si>
    <t>(312) 560-0127</t>
  </si>
  <si>
    <t>gschwall@rehobothma.gov</t>
  </si>
  <si>
    <t>https://s3.amazonaws.com/files.formstack.com/uploads/3872353/92282305/621001167/92282305_attachment_b_certification_rehoboth.pdf</t>
  </si>
  <si>
    <t>76.118.193.108</t>
  </si>
  <si>
    <t>41.842800140381, -71.245498657227</t>
  </si>
  <si>
    <t>Viscay</t>
  </si>
  <si>
    <t>(781) 286-8131</t>
  </si>
  <si>
    <t>rviscay@revere.org</t>
  </si>
  <si>
    <t>Arrigo</t>
  </si>
  <si>
    <t>(781) 286-8100</t>
  </si>
  <si>
    <t>barrigo@revere.org</t>
  </si>
  <si>
    <t>https://s3.amazonaws.com/files.formstack.com/uploads/3872353/92282305/623532837/Revere_CARESAttachmentBCERTIFICATIONform11.docx</t>
  </si>
  <si>
    <t>216.20.70.101</t>
  </si>
  <si>
    <t>42.416301727295, -70.99690246582</t>
  </si>
  <si>
    <t>Danielle</t>
  </si>
  <si>
    <t>Fillio</t>
  </si>
  <si>
    <t>(413) 553-7793</t>
  </si>
  <si>
    <t>townadmin@richmondma.org</t>
  </si>
  <si>
    <t>townadmin@gmail.com</t>
  </si>
  <si>
    <t>https://s3.amazonaws.com/files.formstack.com/uploads/3872353/92282305/623874285/AttachmentBRichmondNEW.pdf</t>
  </si>
  <si>
    <t>72.14.77.202</t>
  </si>
  <si>
    <t>42.431900024414, -73.073997497559</t>
  </si>
  <si>
    <t>Debbie</t>
  </si>
  <si>
    <t>Gillis</t>
  </si>
  <si>
    <t>(978) 546-3691</t>
  </si>
  <si>
    <t>dgillis@rockportma.gov</t>
  </si>
  <si>
    <t>Vieira</t>
  </si>
  <si>
    <t>(978) 546-6786</t>
  </si>
  <si>
    <t>mvieira@rockportma.gov</t>
  </si>
  <si>
    <t>https://s3.amazonaws.com/files.formstack.com/uploads/3872353/92282305/623552612/92282305_20200611165059290.pdf</t>
  </si>
  <si>
    <t>50.200.106.70</t>
  </si>
  <si>
    <t>42.3583984375, -71.059799194336</t>
  </si>
  <si>
    <t>Janice</t>
  </si>
  <si>
    <t>(413) 339-5520</t>
  </si>
  <si>
    <t>admin@rowe-ma.gov</t>
  </si>
  <si>
    <t>Chuck</t>
  </si>
  <si>
    <t>Sokol</t>
  </si>
  <si>
    <t>(413) 339-5520 ext. 11</t>
  </si>
  <si>
    <t>chucksokol@chucksokol.com</t>
  </si>
  <si>
    <t>https://s3.amazonaws.com/files.formstack.com/uploads/3872353/92282305/622269734/AttachmentBRowe.docx</t>
  </si>
  <si>
    <t>216.193.181.12</t>
  </si>
  <si>
    <t>Sent application updates to Lynne</t>
  </si>
  <si>
    <t>Deborah</t>
  </si>
  <si>
    <t>Eagan</t>
  </si>
  <si>
    <t>(978) 948-2705</t>
  </si>
  <si>
    <t>debbie@townofrowley.org</t>
  </si>
  <si>
    <t>https://s3.amazonaws.com/files.formstack.com/uploads/3872353/92282305/623096939/92282305_caresattachmentbcertificationform_rowley.docx</t>
  </si>
  <si>
    <t>50.208.168.33</t>
  </si>
  <si>
    <t>Krause-Hardie</t>
  </si>
  <si>
    <t>(978) 575-1454</t>
  </si>
  <si>
    <t>financedir@royalston-ma.gov</t>
  </si>
  <si>
    <t>D'Amico</t>
  </si>
  <si>
    <t>(978) 249-9633</t>
  </si>
  <si>
    <t>deb.damico@royalston-ma.gov</t>
  </si>
  <si>
    <t>https://s3.amazonaws.com/files.formstack.com/uploads/3872353/92282305/623399359/92282305_caresattachmentbcertification_royalston.docx</t>
  </si>
  <si>
    <t>72.74.108.239</t>
  </si>
  <si>
    <t>Submitted revised certification form 6/18</t>
  </si>
  <si>
    <t>Nicholson</t>
  </si>
  <si>
    <t>(508) 886-4100</t>
  </si>
  <si>
    <t>mnicholson@townofrutland.org</t>
  </si>
  <si>
    <t>(774) 764-8703</t>
  </si>
  <si>
    <t>https://s3.amazonaws.com/files.formstack.com/uploads/3872353/92282305/623493123/Rutland_SKM_284e20061810430.pdf</t>
  </si>
  <si>
    <t>66.189.122.146</t>
  </si>
  <si>
    <t>42.262599945068, -71.802299499512</t>
  </si>
  <si>
    <t>Laurie</t>
  </si>
  <si>
    <t>Giardella</t>
  </si>
  <si>
    <t>(978) 619-5625</t>
  </si>
  <si>
    <t>lgiardella@salem.com</t>
  </si>
  <si>
    <t>Driscoll</t>
  </si>
  <si>
    <t>(978) 619-5602</t>
  </si>
  <si>
    <t>mayor@salem.com</t>
  </si>
  <si>
    <t>https://s3.amazonaws.com/files.formstack.com/uploads/3872353/92282305/623933740/92282305_0701_001.pdf</t>
  </si>
  <si>
    <t>173.166.48.68</t>
  </si>
  <si>
    <t>Snow</t>
  </si>
  <si>
    <t>(978) 462-1260</t>
  </si>
  <si>
    <t>ksnow@salisburyma.gov</t>
  </si>
  <si>
    <t>Harrington</t>
  </si>
  <si>
    <t>(978) 465-2310</t>
  </si>
  <si>
    <t>nharrington@salisburyma.gov</t>
  </si>
  <si>
    <t>https://s3.amazonaws.com/files.formstack.com/uploads/3872353/92282305/623475634/92282305_salisbury_fy20_covid-19_funding_request_-_attachment_b.pdf</t>
  </si>
  <si>
    <t>75.147.13.41</t>
  </si>
  <si>
    <t>42.485298156738, -71.441802978516</t>
  </si>
  <si>
    <t>Joanne</t>
  </si>
  <si>
    <t>Grybosh</t>
  </si>
  <si>
    <t>(413) 441-1206</t>
  </si>
  <si>
    <t>townmanager@sandisfieldma.gov</t>
  </si>
  <si>
    <t>https://s3.amazonaws.com/files.formstack.com/uploads/3872353/92282305/623988970/AttachmentBSandisfieldNEW.docx</t>
  </si>
  <si>
    <t>209.239.191.106</t>
  </si>
  <si>
    <t>42.735500335693, -73.720397949219</t>
  </si>
  <si>
    <t>Barrette</t>
  </si>
  <si>
    <t>(508) 888-0382</t>
  </si>
  <si>
    <t>kbarrette@sandwichmass.org</t>
  </si>
  <si>
    <t>George ""Bud""</t>
  </si>
  <si>
    <t>Dunham</t>
  </si>
  <si>
    <t>(508) 888-5144</t>
  </si>
  <si>
    <t>gdunham@sandwichmass.org</t>
  </si>
  <si>
    <t>https://s3.amazonaws.com/files.formstack.com/uploads/3872353/92282305/623858068/92282305_attachment_b-certification.pdf</t>
  </si>
  <si>
    <t>Matarazzo</t>
  </si>
  <si>
    <t>(781) 231-4108</t>
  </si>
  <si>
    <t>dmatarazzo@saugus-ma.gov</t>
  </si>
  <si>
    <t>Scott</t>
  </si>
  <si>
    <t>Crabtree</t>
  </si>
  <si>
    <t>(781) 231-4111</t>
  </si>
  <si>
    <t>scrabtree@saugus-ma.gov</t>
  </si>
  <si>
    <t>https://s3.amazonaws.com/files.formstack.com/uploads/3872353/92282305/621262137/92282305_attachement_b_certification_for_the_cares_act_submission_6-4-2020.pdf</t>
  </si>
  <si>
    <t>96.70.232.245</t>
  </si>
  <si>
    <t>42.22380065918, -72.640899658203</t>
  </si>
  <si>
    <t>Bruce</t>
  </si>
  <si>
    <t>Alexander</t>
  </si>
  <si>
    <t>(508) 336-2971</t>
  </si>
  <si>
    <t>balexander@seekonk-ma.gov</t>
  </si>
  <si>
    <t>Cadime</t>
  </si>
  <si>
    <t>(508) 336-2910</t>
  </si>
  <si>
    <t>scadime@seekonk-ma.gov</t>
  </si>
  <si>
    <t>https://s3.amazonaws.com/files.formstack.com/uploads/3872353/92282305/617899887/92282305_certification-seekonk.pdf</t>
  </si>
  <si>
    <t>96.70.216.49</t>
  </si>
  <si>
    <t>Krishan</t>
  </si>
  <si>
    <t>Gupta</t>
  </si>
  <si>
    <t>(781) 784-1500 ext. 1170</t>
  </si>
  <si>
    <t>KGupta@townofsharon.org</t>
  </si>
  <si>
    <t>Fred</t>
  </si>
  <si>
    <t>Turkington</t>
  </si>
  <si>
    <t>(781) 784-1500 ext. 1160</t>
  </si>
  <si>
    <t>FTurkington@townofsharon.org</t>
  </si>
  <si>
    <t>https://s3.amazonaws.com/files.formstack.com/uploads/3872353/92282305/620112138/92282305_sharon_-_attachment_b.pdf</t>
  </si>
  <si>
    <t>23.30.143.161</t>
  </si>
  <si>
    <t>41.616199493408, -70.493103027344</t>
  </si>
  <si>
    <t>Myers</t>
  </si>
  <si>
    <t>(413) 625-0344</t>
  </si>
  <si>
    <t>camyers@protonmail.com</t>
  </si>
  <si>
    <t>Marchese</t>
  </si>
  <si>
    <t>(413) 824-9882</t>
  </si>
  <si>
    <t>vmmarchese@mac.com</t>
  </si>
  <si>
    <t>https://s3.amazonaws.com/files.formstack.com/uploads/3872353/92282305/623862476/92282305_2020-06-12_att_b_of_cares_act_application_form.docx</t>
  </si>
  <si>
    <t>75.69.118.173</t>
  </si>
  <si>
    <t>42.4660987854, -72.55549621582</t>
  </si>
  <si>
    <t>MacPherson</t>
  </si>
  <si>
    <t>(508) 651-7859</t>
  </si>
  <si>
    <t>smacpherson@sherbornma.org</t>
  </si>
  <si>
    <t>Williams</t>
  </si>
  <si>
    <t>(508) 651-7851</t>
  </si>
  <si>
    <t>dwilliams@sherbornma.org</t>
  </si>
  <si>
    <t>https://s3.amazonaws.com/files.formstack.com/uploads/3872353/92282305/620971648/Sherborn_CARESAttachmentBCERTIFICATIONform61720.docx</t>
  </si>
  <si>
    <t>75.147.57.130</t>
  </si>
  <si>
    <t>42.862598419189, -73.099800109863</t>
  </si>
  <si>
    <t>Emailed 6/16; entering a plug for $47 in the application form to align with certification</t>
  </si>
  <si>
    <t>McGovern</t>
  </si>
  <si>
    <t>(978) 425-2600 ext. 200</t>
  </si>
  <si>
    <t>mmcgovern@shirley-ma.gov</t>
  </si>
  <si>
    <t>Sawyer</t>
  </si>
  <si>
    <t>bsawyer@shirley-ma.gov</t>
  </si>
  <si>
    <t>https://s3.amazonaws.com/files.formstack.com/uploads/3872353/92282305/622507455/92282305_federal_coronavirus_relief_fund_town_of_shirley_cert_b.pdf</t>
  </si>
  <si>
    <t>23.25.208.1</t>
  </si>
  <si>
    <t>(508) 841-8367</t>
  </si>
  <si>
    <t>mthompson@shrewsburyma.gov</t>
  </si>
  <si>
    <t>Mizikar</t>
  </si>
  <si>
    <t>(508) 841-8508</t>
  </si>
  <si>
    <t>kmizikar@shrewsburyma.gov</t>
  </si>
  <si>
    <t>https://s3.amazonaws.com/files.formstack.com/uploads/3872353/92282305/621434517/92282305_attachment_b_-_certification_-_town_of_shrewsbury.pdf</t>
  </si>
  <si>
    <t>216.195.20.59</t>
  </si>
  <si>
    <t>Torres</t>
  </si>
  <si>
    <t>(413) 259-1214</t>
  </si>
  <si>
    <t>townadmin@shutesbury.org</t>
  </si>
  <si>
    <t>Makepeace-O'Neil</t>
  </si>
  <si>
    <t>(413) 259-2049</t>
  </si>
  <si>
    <t>selectboard@shutesbury.org</t>
  </si>
  <si>
    <t>https://s3.amazonaws.com/files.formstack.com/uploads/3872353/92282305/623989986/92282305_attachment_b-certificationshutesbury.pdf</t>
  </si>
  <si>
    <t>Chrome 83.0.4103.97 / OS X</t>
  </si>
  <si>
    <t>161.77.227.252</t>
  </si>
  <si>
    <t>42.587600708008, -72.599502563477</t>
  </si>
  <si>
    <t>Brown</t>
  </si>
  <si>
    <t>(508) 646-2800</t>
  </si>
  <si>
    <t>rbrown@town.somerset.ma.us</t>
  </si>
  <si>
    <t>https://s3.amazonaws.com/files.formstack.com/uploads/3872353/92282305/616203272/AttachementB.pdf</t>
  </si>
  <si>
    <t>173.13.86.249</t>
  </si>
  <si>
    <t>Follow up question about Other expenses on 6/16</t>
  </si>
  <si>
    <t>Harris</t>
  </si>
  <si>
    <t>(413) 538-5017 ext. 128</t>
  </si>
  <si>
    <t>rharris@southhadleyma.gov</t>
  </si>
  <si>
    <t>(413) 538-5017 ext. 136</t>
  </si>
  <si>
    <t>msullivan@southhadleyma.gov</t>
  </si>
  <si>
    <t>https://s3.amazonaws.com/files.formstack.com/uploads/3872353/92282305/622977248/92282305_attachment_b_-_as_signed_2020-06-10.pdf</t>
  </si>
  <si>
    <t>8.20.187.30</t>
  </si>
  <si>
    <t>(413) 529-0106</t>
  </si>
  <si>
    <t>Townadministrator@townofsouthampton.org</t>
  </si>
  <si>
    <t>Groden</t>
  </si>
  <si>
    <t>mgroden@townofsouthampton.org</t>
  </si>
  <si>
    <t>https://s3.amazonaws.com/files.formstack.com/uploads/3872353/92282305/623890359/92282305_caresattachmentbcertificationform_4_southampton.docx</t>
  </si>
  <si>
    <t>96.39.39.54</t>
  </si>
  <si>
    <t>41.612300872803, -73.412101745605</t>
  </si>
  <si>
    <t>Harnois</t>
  </si>
  <si>
    <t>(508) 764-5400</t>
  </si>
  <si>
    <t>kharnois@southbridgemass.org</t>
  </si>
  <si>
    <t>San Angelo</t>
  </si>
  <si>
    <t>(508) 764-5405</t>
  </si>
  <si>
    <t>rsanangelo@southbridgemass.org</t>
  </si>
  <si>
    <t>https://s3.amazonaws.com/files.formstack.com/uploads/3872353/92282305/620946058/CARESAttachmentBCERTIFICATIONform1.docx</t>
  </si>
  <si>
    <t>71.11.2.10</t>
  </si>
  <si>
    <t>Karl</t>
  </si>
  <si>
    <t>Stinehart</t>
  </si>
  <si>
    <t>(413) 569-5995</t>
  </si>
  <si>
    <t>kstinehart@southwickma.net</t>
  </si>
  <si>
    <t>Fox</t>
  </si>
  <si>
    <t>rsolek@southwickma.net</t>
  </si>
  <si>
    <t>https://s3.amazonaws.com/files.formstack.com/uploads/3872353/92282305/623532161/92282305_cert_b.pdf</t>
  </si>
  <si>
    <t>75.147.36.201</t>
  </si>
  <si>
    <t>Pepe</t>
  </si>
  <si>
    <t>(508) 225-7500</t>
  </si>
  <si>
    <t>tgregory@spencerma.gov</t>
  </si>
  <si>
    <t>https://s3.amazonaws.com/files.formstack.com/uploads/3872353/92282305/623021396/92282305_cares_act_certification_06-10-2020.pdf</t>
  </si>
  <si>
    <t>Melanie</t>
  </si>
  <si>
    <t>Acobe</t>
  </si>
  <si>
    <t>(413) 784-4866</t>
  </si>
  <si>
    <t>macobe@springfieldcityhall.com</t>
  </si>
  <si>
    <t>Domenic</t>
  </si>
  <si>
    <t>Sarno</t>
  </si>
  <si>
    <t>(413) 886-5000</t>
  </si>
  <si>
    <t>msarno@springfieldcityhall.com</t>
  </si>
  <si>
    <t>https://s3.amazonaws.com/files.formstack.com/uploads/3872353/92282305/623518722/92282305_certification_b-_city_of_springfield.pdf</t>
  </si>
  <si>
    <t>66.37.46.4</t>
  </si>
  <si>
    <t>42.095401763916, -72.524299621582</t>
  </si>
  <si>
    <t>Ross</t>
  </si>
  <si>
    <t>(978) 422-8111 ext. 2309</t>
  </si>
  <si>
    <t>rperry@sterling-ma.gov</t>
  </si>
  <si>
    <t>https://s3.amazonaws.com/files.formstack.com/uploads/3872353/92282305/622522271/92282305_cert_attach_b.pdf</t>
  </si>
  <si>
    <t>Firefox 77.0 / Windows 7</t>
  </si>
  <si>
    <t>96.67.48.153</t>
  </si>
  <si>
    <t>Raymond</t>
  </si>
  <si>
    <t>Ellsworth</t>
  </si>
  <si>
    <t>(413) 298-4170 ext. 255</t>
  </si>
  <si>
    <t>accountant@townofstockbridge.com</t>
  </si>
  <si>
    <t>Webber</t>
  </si>
  <si>
    <t>(413) 298-4170 ext. 100</t>
  </si>
  <si>
    <t>mwebber@townofstockbridge.com</t>
  </si>
  <si>
    <t>https://s3.amazonaws.com/files.formstack.com/uploads/3872353/92282305/620083196/92282305_caresattachmentbcertificationform.docx</t>
  </si>
  <si>
    <t>24.39.50.58</t>
  </si>
  <si>
    <t>43.592300415039, -70.373497009277</t>
  </si>
  <si>
    <t>Castellarin</t>
  </si>
  <si>
    <t>(781) 507-2409</t>
  </si>
  <si>
    <t>dcastellarin@stoneham-ma.gov</t>
  </si>
  <si>
    <t>(781) 279-2600 ext. 2406</t>
  </si>
  <si>
    <t>dsheehan@stoneham-ma.gov</t>
  </si>
  <si>
    <t>https://s3.amazonaws.com/files.formstack.com/uploads/3872353/92282305/644715364/92282305_stoneham_attachment_b_-_certification_8-7-20.pdf</t>
  </si>
  <si>
    <t>Chrome 84.0.4147.105 / Windows</t>
  </si>
  <si>
    <t>146.115.5.98</t>
  </si>
  <si>
    <t>42.382801055908, -71.095497131348</t>
  </si>
  <si>
    <t>Landry</t>
  </si>
  <si>
    <t>(978) 897-4537</t>
  </si>
  <si>
    <t>firechief@stow-ma.gov</t>
  </si>
  <si>
    <t>Wrigley</t>
  </si>
  <si>
    <t>(978) 897-2927</t>
  </si>
  <si>
    <t>townadministrator@stow-ma.gov</t>
  </si>
  <si>
    <t>https://s3.amazonaws.com/files.formstack.com/uploads/3872353/92282305/632729338/92282305_attachment_b_signed_7-7-20.pdf</t>
  </si>
  <si>
    <t>Chrome 83.0.4103.116 / Windows 7</t>
  </si>
  <si>
    <t>96.86.105.105</t>
  </si>
  <si>
    <t>41.690299987793, -72.790702819824</t>
  </si>
  <si>
    <t>HENRY</t>
  </si>
  <si>
    <t>HAYES</t>
  </si>
  <si>
    <t>(978) 639-3381</t>
  </si>
  <si>
    <t>HayesH@sudbury.ma.us</t>
  </si>
  <si>
    <t>https://s3.amazonaws.com/files.formstack.com/uploads/3872353/92282305/621394510/92282305_caresattachmentbcertificationform_5-27-2020.docx</t>
  </si>
  <si>
    <t>71.184.210.126</t>
  </si>
  <si>
    <t>42.259601593018, -71.47029876709</t>
  </si>
  <si>
    <t>Geoff</t>
  </si>
  <si>
    <t>Kravitz</t>
  </si>
  <si>
    <t>(413) 665-1441</t>
  </si>
  <si>
    <t>townadmin@townofsunderland.us</t>
  </si>
  <si>
    <t>https://s3.amazonaws.com/files.formstack.com/uploads/3872353/92282305/621002116/92282305_cares_act_certification_-_attachement_b.pdf</t>
  </si>
  <si>
    <t>Firefox 76.0 / Windows 7</t>
  </si>
  <si>
    <t>23.25.217.153</t>
  </si>
  <si>
    <t>Revised certification submitted; sent to Lynne 6/17</t>
  </si>
  <si>
    <t>Sarro</t>
  </si>
  <si>
    <t>(781) 596-8811</t>
  </si>
  <si>
    <t>asarro@swampscottma.gov</t>
  </si>
  <si>
    <t>Fitzgerald</t>
  </si>
  <si>
    <t>(781) 596-8850</t>
  </si>
  <si>
    <t>sfitzgerald@swampscottma.gov</t>
  </si>
  <si>
    <t>https://s3.amazonaws.com/files.formstack.com/uploads/3872353/92282305/623552424/Swampscott_SFinanceDe20061713450.pdf</t>
  </si>
  <si>
    <t>108.20.62.18</t>
  </si>
  <si>
    <t>42.761798858643, -71.411903381348</t>
  </si>
  <si>
    <t>Purcell</t>
  </si>
  <si>
    <t>(508) 678-2981</t>
  </si>
  <si>
    <t>jpurcell@town.swansea.ma.us</t>
  </si>
  <si>
    <t>https://s3.amazonaws.com/files.formstack.com/uploads/3872353/92282305/625246623/92282305_certification_b.pdf</t>
  </si>
  <si>
    <t>70.88.240.61</t>
  </si>
  <si>
    <t>https://s3.amazonaws.com/files.formstack.com/uploads/3872353/92282305/625718083/92282305_revised_certification_b.pdf</t>
  </si>
  <si>
    <t>frank</t>
  </si>
  <si>
    <t>Shaunna</t>
  </si>
  <si>
    <t>O'Connell</t>
  </si>
  <si>
    <t>(508) 821-1000</t>
  </si>
  <si>
    <t>soconnell@taunton-ma.gov</t>
  </si>
  <si>
    <t>(508) 423-6777</t>
  </si>
  <si>
    <t>https://s3.amazonaws.com/files.formstack.com/uploads/3872353/92282305/623864330/AttachmentBTauntonNEW.pdf</t>
  </si>
  <si>
    <t>69.64.110.30</t>
  </si>
  <si>
    <t>41.757900238037, -71.153099060059</t>
  </si>
  <si>
    <t>Montuori</t>
  </si>
  <si>
    <t>(978) 640-4300</t>
  </si>
  <si>
    <t>rmontuori@tewksbury-ma.gov</t>
  </si>
  <si>
    <t xml:space="preserve">Richard </t>
  </si>
  <si>
    <t>https://s3.amazonaws.com/files.formstack.com/uploads/3872353/92282305/623553349/92282305_tewksbury_certificate_b_-_signed.pdf</t>
  </si>
  <si>
    <t>72.70.36.178</t>
  </si>
  <si>
    <t>42.648899078369, -71.165496826172</t>
  </si>
  <si>
    <t>She called on 6/18; will send revised certification</t>
  </si>
  <si>
    <t>Alexandra</t>
  </si>
  <si>
    <t>Kral</t>
  </si>
  <si>
    <t>(508) 696-4202</t>
  </si>
  <si>
    <t>akral@tisburyma.gov</t>
  </si>
  <si>
    <t>John W.</t>
  </si>
  <si>
    <t>Grande</t>
  </si>
  <si>
    <t>(508) 696-4203</t>
  </si>
  <si>
    <t>jgrande@tisburyma.gov</t>
  </si>
  <si>
    <t>https://s3.amazonaws.com/files.formstack.com/uploads/3872353/92282305/623795762/Tisbury_RevisedAttachmentB.pdf</t>
  </si>
  <si>
    <t>173.166.46.121</t>
  </si>
  <si>
    <t>McClellan</t>
  </si>
  <si>
    <t>(413) 258-4794 ext. 101</t>
  </si>
  <si>
    <t>selectmen@tolland-ma.com</t>
  </si>
  <si>
    <t>Munson Jr</t>
  </si>
  <si>
    <t>https://s3.amazonaws.com/files.formstack.com/uploads/3872353/92282305/620148775/92282305_ccf06022020.pdf</t>
  </si>
  <si>
    <t>161.77.42.30</t>
  </si>
  <si>
    <t>Rich</t>
  </si>
  <si>
    <t>(978) 887-1504</t>
  </si>
  <si>
    <t>drich@topsfield-ma.gov</t>
  </si>
  <si>
    <t>Harutunian</t>
  </si>
  <si>
    <t>(978) 887-1500</t>
  </si>
  <si>
    <t>kharutunian@topsfield-ma.gov</t>
  </si>
  <si>
    <t>https://s3.amazonaws.com/files.formstack.com/uploads/3872353/92282305/623603442/92282305_topsfield_letter_certification_6-11-20.pdf</t>
  </si>
  <si>
    <t>71.174.248.162</t>
  </si>
  <si>
    <t>Jim</t>
  </si>
  <si>
    <t>Kreidler</t>
  </si>
  <si>
    <t>(978) 790-8785</t>
  </si>
  <si>
    <t>jkreidler@townsend.ma.us</t>
  </si>
  <si>
    <t>Wayne</t>
  </si>
  <si>
    <t>(978) 597-1700</t>
  </si>
  <si>
    <t>selectmen@townsend.ma.us</t>
  </si>
  <si>
    <t>https://s3.amazonaws.com/files.formstack.com/uploads/3872353/92282305/620614473/AttachmentBTownsendNEW.pdf</t>
  </si>
  <si>
    <t>50.199.210.18</t>
  </si>
  <si>
    <t>41.752700805664, -72.758499145508</t>
  </si>
  <si>
    <t>Trudi</t>
  </si>
  <si>
    <t>Brazil</t>
  </si>
  <si>
    <t>(508) 214-0934</t>
  </si>
  <si>
    <t>tbrazil@truro-ma.gov</t>
  </si>
  <si>
    <t>Rae Ann</t>
  </si>
  <si>
    <t>(508) 214-0201</t>
  </si>
  <si>
    <t>rpalmer@truro-ma.gov</t>
  </si>
  <si>
    <t>https://s3.amazonaws.com/files.formstack.com/uploads/3872353/92282305/623781092/92282305_ceo_certification__attachment_b_for_06.12.2020_submission.pdf</t>
  </si>
  <si>
    <t>131.109.131.125</t>
  </si>
  <si>
    <t>(508) 954-6858</t>
  </si>
  <si>
    <t>tom@strtaccounting.com</t>
  </si>
  <si>
    <t>Derek</t>
  </si>
  <si>
    <t>Brindisi</t>
  </si>
  <si>
    <t>(508) 529-3565</t>
  </si>
  <si>
    <t>DBrindisi@uptonma.gov</t>
  </si>
  <si>
    <t>https://s3.amazonaws.com/files.formstack.com/uploads/3872353/92282305/623814656/92282305_executed_attachment_-b_certification_upton.pdf</t>
  </si>
  <si>
    <t>Michelle</t>
  </si>
  <si>
    <t>Laramee</t>
  </si>
  <si>
    <t>(508) 278-8600 ext. 2004</t>
  </si>
  <si>
    <t>mlaramee@uxbridge-ma.gov</t>
  </si>
  <si>
    <t>Steven</t>
  </si>
  <si>
    <t>Sette</t>
  </si>
  <si>
    <t>(508) 278-8600</t>
  </si>
  <si>
    <t>ssette@uxbridge-ma.gov</t>
  </si>
  <si>
    <t>https://s3.amazonaws.com/files.formstack.com/uploads/3872353/92282305/623576340/92282305_attachment_b-_cares.docx</t>
  </si>
  <si>
    <t>24.177.56.88</t>
  </si>
  <si>
    <t>42.195499420166, -71.846298217773</t>
  </si>
  <si>
    <t>Walsh</t>
  </si>
  <si>
    <t>(339) 219-4614</t>
  </si>
  <si>
    <t>twalsh@wakefield.ma.us</t>
  </si>
  <si>
    <t>Maio</t>
  </si>
  <si>
    <t>(781) 246-6393</t>
  </si>
  <si>
    <t>smaio@wakefield.ma.us</t>
  </si>
  <si>
    <t>https://s3.amazonaws.com/files.formstack.com/uploads/3872353/92282305/622579809/92282305_cares_request_june_9_2020.pdf</t>
  </si>
  <si>
    <t>96.230.50.76</t>
  </si>
  <si>
    <t>Stacy</t>
  </si>
  <si>
    <t>Hickey</t>
  </si>
  <si>
    <t>(508) 660-7317</t>
  </si>
  <si>
    <t>shickey@walpole-ma.gov</t>
  </si>
  <si>
    <t>O'Neil</t>
  </si>
  <si>
    <t>(508) 660-7304</t>
  </si>
  <si>
    <t>jjohnson@walpole-ma.gov</t>
  </si>
  <si>
    <t>Legal costs and other items</t>
  </si>
  <si>
    <t>https://s3.amazonaws.com/files.formstack.com/uploads/3872353/92282305/620140728/92282305_caresattachmentbcertificationformjune2.docx</t>
  </si>
  <si>
    <t>75.149.141.65</t>
  </si>
  <si>
    <t>Stuart</t>
  </si>
  <si>
    <t>Beckley</t>
  </si>
  <si>
    <t>(413) 967-9648 ext. 100</t>
  </si>
  <si>
    <t>sbeckley@townofware.com</t>
  </si>
  <si>
    <t>Whitney</t>
  </si>
  <si>
    <t>(413) 967-9648 ext. 101</t>
  </si>
  <si>
    <t>AlanWhitney_Ware@yahoo.com</t>
  </si>
  <si>
    <t>https://s3.amazonaws.com/files.formstack.com/uploads/3872353/92282305/621017471/92282305_carescert6420.pdf</t>
  </si>
  <si>
    <t>50.206.212.142</t>
  </si>
  <si>
    <t>42.319400787354, -83.26789855957</t>
  </si>
  <si>
    <t>Lynne</t>
  </si>
  <si>
    <t>Lemanski</t>
  </si>
  <si>
    <t>(413) 281-7768</t>
  </si>
  <si>
    <t>washington.ma.acc@gmail.com</t>
  </si>
  <si>
    <t>Huebner</t>
  </si>
  <si>
    <t>(413) 623-8878</t>
  </si>
  <si>
    <t>washingtonboardofselectmen@gmail.com</t>
  </si>
  <si>
    <t>https://s3.amazonaws.com/files.formstack.com/uploads/3872353/92282305/623606005/92282305_attachment_b_6-11-20.pdf</t>
  </si>
  <si>
    <t>45.47.147.0</t>
  </si>
  <si>
    <t>42.644199371338, -73.246299743652</t>
  </si>
  <si>
    <t>Louise</t>
  </si>
  <si>
    <t>(508) 358-3621</t>
  </si>
  <si>
    <t>lmiller@wayland.ma.us</t>
  </si>
  <si>
    <t>Cherry</t>
  </si>
  <si>
    <t>Karlson</t>
  </si>
  <si>
    <t>ckarlson@wayland.ma.us</t>
  </si>
  <si>
    <t>https://s3.amazonaws.com/files.formstack.com/uploads/3872353/92282305/623773571/92282305_attachment_b_-_certification000.pdf</t>
  </si>
  <si>
    <t>108.20.73.10</t>
  </si>
  <si>
    <t>Meghan</t>
  </si>
  <si>
    <t>Jop</t>
  </si>
  <si>
    <t>(781) 431-1019 ext. 2200</t>
  </si>
  <si>
    <t>mjop@wellesleyma.gov</t>
  </si>
  <si>
    <t>Freiman</t>
  </si>
  <si>
    <t>(781) 431-1019 ext. 2201</t>
  </si>
  <si>
    <t>mfreiman@wellesleyma.gov</t>
  </si>
  <si>
    <t>https://s3.amazonaws.com/files.formstack.com/uploads/3872353/92282305/621332239/92282305_caresattachmentbcertificationform..pdf</t>
  </si>
  <si>
    <t>216.93.242.114</t>
  </si>
  <si>
    <t>42.401901245117, -71.119300842285</t>
  </si>
  <si>
    <t>Hurley</t>
  </si>
  <si>
    <t>(508) 349-3702</t>
  </si>
  <si>
    <t>michael.hurley@wellfleet-ma.gov</t>
  </si>
  <si>
    <t>Daniel</t>
  </si>
  <si>
    <t xml:space="preserve">Hoort </t>
  </si>
  <si>
    <t>(508) 349-0300</t>
  </si>
  <si>
    <t>townadministrator@wellfleet-ma.gov</t>
  </si>
  <si>
    <t>https://s3.amazonaws.com/files.formstack.com/uploads/3872353/92282305/623431077/92282305_cares_act_certification-wellfleet.pdf</t>
  </si>
  <si>
    <t>131.109.131.100</t>
  </si>
  <si>
    <t>(978) 544-3395 ext. 0</t>
  </si>
  <si>
    <t>coordinator@wendellmass.us</t>
  </si>
  <si>
    <t>Keller</t>
  </si>
  <si>
    <t>(978) 544-2857</t>
  </si>
  <si>
    <t>selectboard@wendellmass.us</t>
  </si>
  <si>
    <t>https://s3.amazonaws.com/files.formstack.com/uploads/3872353/92282305/623794493/92282305_caresattachmentbcertificationform_1.docx</t>
  </si>
  <si>
    <t>161.77.47.44</t>
  </si>
  <si>
    <t>40.850399017334, -73.936897277832</t>
  </si>
  <si>
    <t>Ansaldi</t>
  </si>
  <si>
    <t>(978) 468-5520 ext. 2</t>
  </si>
  <si>
    <t>aansaldi@wenhamma.gov</t>
  </si>
  <si>
    <t>Jack</t>
  </si>
  <si>
    <t>Wilhelm</t>
  </si>
  <si>
    <t>jwilhelm@wenhamma.gov</t>
  </si>
  <si>
    <t>https://s3.amazonaws.com/files.formstack.com/uploads/3872353/92282305/623789745/92282305_certification_b_-_wenham_ma.pdf</t>
  </si>
  <si>
    <t>75.147.60.205</t>
  </si>
  <si>
    <t>Leslie</t>
  </si>
  <si>
    <t>Guertin</t>
  </si>
  <si>
    <t>(774) 261-4061</t>
  </si>
  <si>
    <t>lguertin@westboylston-ma.gov</t>
  </si>
  <si>
    <t xml:space="preserve">Nancy </t>
  </si>
  <si>
    <t>Lucier</t>
  </si>
  <si>
    <t>(774) 261-4088</t>
  </si>
  <si>
    <t>nlucier@westboylston-ma.gov</t>
  </si>
  <si>
    <t>https://s3.amazonaws.com/files.formstack.com/uploads/3872353/92282305/620994918/92282305_attch_b_cares_act_request.pdf</t>
  </si>
  <si>
    <t>71.11.11.205</t>
  </si>
  <si>
    <t>Angus</t>
  </si>
  <si>
    <t>Jennings</t>
  </si>
  <si>
    <t>(978) 363-1100</t>
  </si>
  <si>
    <t>townmanager@wnewbury.org</t>
  </si>
  <si>
    <t>https://s3.amazonaws.com/files.formstack.com/uploads/3872353/92282305/623663305/92282305_caresattachmentbcertificationform_-_west_newbury.pdf</t>
  </si>
  <si>
    <t>72.74.89.122</t>
  </si>
  <si>
    <t>42.837398529053, -71.012100219727</t>
  </si>
  <si>
    <t>Wilcox</t>
  </si>
  <si>
    <t>(413) 263-3025</t>
  </si>
  <si>
    <t>swilcox@tows.org</t>
  </si>
  <si>
    <t>Reichelt</t>
  </si>
  <si>
    <t>(413) 263-3041</t>
  </si>
  <si>
    <t>wreichelt@tows.org</t>
  </si>
  <si>
    <t>https://s3.amazonaws.com/files.formstack.com/uploads/3872353/92282305/623777587/92282305_caresattachmentbcertificationform_west_springfield.docx</t>
  </si>
  <si>
    <t>161.77.38.82</t>
  </si>
  <si>
    <t>(413) 232-0300 ext. 319</t>
  </si>
  <si>
    <t>admin@weststockbridge-ma.gov</t>
  </si>
  <si>
    <t>https://s3.amazonaws.com/files.formstack.com/uploads/3872353/92282305/621247548/92282305_caresattachmentbcertificationform.docx</t>
  </si>
  <si>
    <t>156.19.81.2</t>
  </si>
  <si>
    <t>42.349201202393, -71.059196472168</t>
  </si>
  <si>
    <t>(508) 696-0106</t>
  </si>
  <si>
    <t>accountant@westtisbury-ma.gov</t>
  </si>
  <si>
    <t>Cynthia</t>
  </si>
  <si>
    <t>(508) 696-0102</t>
  </si>
  <si>
    <t>selectmen@westtisbury-ma.gov</t>
  </si>
  <si>
    <t>https://s3.amazonaws.com/files.formstack.com/uploads/3872353/92282305/620455104/WTisbury_CARESCertificationLetter.jpg</t>
  </si>
  <si>
    <t>76.24.198.73</t>
  </si>
  <si>
    <t>41.447700500488, -70.621002197266</t>
  </si>
  <si>
    <t>Leah</t>
  </si>
  <si>
    <t>Talbot</t>
  </si>
  <si>
    <t>(508) 366-3006</t>
  </si>
  <si>
    <t>ltalbot@town.westborough.ma.us</t>
  </si>
  <si>
    <t>Ian</t>
  </si>
  <si>
    <t>(508) 366-3030</t>
  </si>
  <si>
    <t>kwilliams@town.westborough.ma.us87275</t>
  </si>
  <si>
    <t>https://s3.amazonaws.com/files.formstack.com/uploads/3872353/92282305/620957836/92282305_westborough_attachment_b_certification_6_4_2020.pdf</t>
  </si>
  <si>
    <t>96.233.79.66</t>
  </si>
  <si>
    <t>42.265800476074, -71.610496520996</t>
  </si>
  <si>
    <t>Tammy</t>
  </si>
  <si>
    <t>Tefft</t>
  </si>
  <si>
    <t>(413) 572-6254</t>
  </si>
  <si>
    <t>t.tefft@cityofwestfield.org</t>
  </si>
  <si>
    <t>Humason, Jr</t>
  </si>
  <si>
    <t>(413) 572-6201</t>
  </si>
  <si>
    <t>mayor.humason@cityofwestfield.org</t>
  </si>
  <si>
    <t>https://s3.amazonaws.com/files.formstack.com/uploads/3872353/92282305/620109490/Westfield_caresact.pdf</t>
  </si>
  <si>
    <t>208.199.31.11</t>
  </si>
  <si>
    <t>Dan</t>
  </si>
  <si>
    <t>O'Donnell</t>
  </si>
  <si>
    <t>(978) 399-2573</t>
  </si>
  <si>
    <t>odonnell@westfordma.gov</t>
  </si>
  <si>
    <t>Jodi</t>
  </si>
  <si>
    <t>(978) 692-5501</t>
  </si>
  <si>
    <t>jross@westfordma.gov</t>
  </si>
  <si>
    <t>https://s3.amazonaws.com/files.formstack.com/uploads/3872353/92282305/647098079/92282305_town_of_westford_certification_for_08132020_cares_request.pdf</t>
  </si>
  <si>
    <t>Chrome 84.0.4147.125 / Windows</t>
  </si>
  <si>
    <t>108.7.45.3</t>
  </si>
  <si>
    <t>Philip</t>
  </si>
  <si>
    <t>Dowling</t>
  </si>
  <si>
    <t>(413) 246-5766</t>
  </si>
  <si>
    <t>dowling.phil@gmail.com</t>
  </si>
  <si>
    <t xml:space="preserve">Philip </t>
  </si>
  <si>
    <t>https://s3.amazonaws.com/files.formstack.com/uploads/3872353/92282305/620085502/92282305_caresattachmentbcertificationform.docx</t>
  </si>
  <si>
    <t>71.192.44.201</t>
  </si>
  <si>
    <t>42.548099517822, -72.514099121094</t>
  </si>
  <si>
    <t>https://s3.amazonaws.com/files.formstack.com/uploads/3872353/92282305/622381938/92282305_caresattachmentbcertificationform.docx</t>
  </si>
  <si>
    <t>Received updated certification 6/22</t>
  </si>
  <si>
    <t>Gaumond</t>
  </si>
  <si>
    <t>(781) 786-5025</t>
  </si>
  <si>
    <t>gaumond.l@westonmass.org</t>
  </si>
  <si>
    <t>Houston</t>
  </si>
  <si>
    <t>(617) 778-3477</t>
  </si>
  <si>
    <t>cehouston@outlook.com</t>
  </si>
  <si>
    <t>https://s3.amazonaws.com/files.formstack.com/uploads/3872353/92282305/620265351/Weston_caresletter.pdf</t>
  </si>
  <si>
    <t>24.151.133.44</t>
  </si>
  <si>
    <t>42.070701599121, -72.043998718262</t>
  </si>
  <si>
    <t>TIM</t>
  </si>
  <si>
    <t>KING</t>
  </si>
  <si>
    <t>(508) 636-1150</t>
  </si>
  <si>
    <t>KINGT@WESTPORT-MA.GOV</t>
  </si>
  <si>
    <t>SHANA</t>
  </si>
  <si>
    <t>SHUFELT</t>
  </si>
  <si>
    <t>(508) 636-1003</t>
  </si>
  <si>
    <t>BOS@WESTPORT-MA.GOV</t>
  </si>
  <si>
    <t>https://s3.amazonaws.com/files.formstack.com/uploads/3872353/92282305/623865977/AttachmentBWestportNEW.pdf</t>
  </si>
  <si>
    <t>192.107.120.26</t>
  </si>
  <si>
    <t>Pamela</t>
  </si>
  <si>
    <t>Dukeman</t>
  </si>
  <si>
    <t>(781) 320-1010</t>
  </si>
  <si>
    <t>pdukeman@townhall.westwood.ma.us</t>
  </si>
  <si>
    <t>Coleman</t>
  </si>
  <si>
    <t>(781) 326-4172</t>
  </si>
  <si>
    <t>ccoleman@townhall.westwood.ma.us</t>
  </si>
  <si>
    <t>https://s3.amazonaws.com/files.formstack.com/uploads/3872353/92282305/621296585/92282305_signedattachmentbdor.pdf</t>
  </si>
  <si>
    <t>72.70.56.98</t>
  </si>
  <si>
    <t>Ted</t>
  </si>
  <si>
    <t>Langill</t>
  </si>
  <si>
    <t>(781) 853-8821</t>
  </si>
  <si>
    <t>tlangill@weymouth.ma.us</t>
  </si>
  <si>
    <t>Hedlund</t>
  </si>
  <si>
    <t>(781) 789-0520</t>
  </si>
  <si>
    <t>rhedlund@weymouth.ma.us</t>
  </si>
  <si>
    <t>https://s3.amazonaws.com/files.formstack.com/uploads/3872353/92282305/623904702/92282305_skm_c45820061214440.pdf</t>
  </si>
  <si>
    <t>173.166.63.132</t>
  </si>
  <si>
    <t>Domina</t>
  </si>
  <si>
    <t>(413) 665-4400</t>
  </si>
  <si>
    <t>townadmin@whately.org</t>
  </si>
  <si>
    <t xml:space="preserve">Brian </t>
  </si>
  <si>
    <t>https://s3.amazonaws.com/files.formstack.com/uploads/3872353/92282305/623856420/92282305_attachment_b_-_fy20_certification_-_whately.pdf</t>
  </si>
  <si>
    <t>68.112.102.182</t>
  </si>
  <si>
    <t>Nick</t>
  </si>
  <si>
    <t>Breault</t>
  </si>
  <si>
    <t>(413) 596-2800 ext. 103</t>
  </si>
  <si>
    <t>nbreault@wilbraham-ma.gov</t>
  </si>
  <si>
    <t>https://s3.amazonaws.com/files.formstack.com/uploads/3872353/92282305/623895681/Wilbraham_AttachmentBCertification062220.pdf</t>
  </si>
  <si>
    <t>71.83.57.114</t>
  </si>
  <si>
    <t>41.486801147461, -73.491096496582</t>
  </si>
  <si>
    <t>Charlene</t>
  </si>
  <si>
    <t>Nardi</t>
  </si>
  <si>
    <t>(413) 268-8418</t>
  </si>
  <si>
    <t>townadmin@burgy.org</t>
  </si>
  <si>
    <t>Banister</t>
  </si>
  <si>
    <t>(413) 268-8400 ext. 9</t>
  </si>
  <si>
    <t>selectmen@burgy.org</t>
  </si>
  <si>
    <t>https://s3.amazonaws.com/files.formstack.com/uploads/3872353/92282305/620616455/92282305_williamsburg_-_cares_act_funding_fy20-fy21.pdf</t>
  </si>
  <si>
    <t>50.255.164.165</t>
  </si>
  <si>
    <t>42.154399871826, -71.521003723145</t>
  </si>
  <si>
    <t>https://s3.amazonaws.com/files.formstack.com/uploads/3872353/92282305/620622568/92282305_williamsburg_-_cares_act_funding_fy20-fy21.pdf</t>
  </si>
  <si>
    <t>Hoch</t>
  </si>
  <si>
    <t>(413) 458-3500</t>
  </si>
  <si>
    <t>jhoch@williamstownma.gov</t>
  </si>
  <si>
    <t>https://s3.amazonaws.com/files.formstack.com/uploads/3872353/92282305/623586982/92282305_attachment_b_-_certification.pdf</t>
  </si>
  <si>
    <t>Chrome 81.0.4044.141 / Chrome OS</t>
  </si>
  <si>
    <t>67.242.198.154</t>
  </si>
  <si>
    <t>Cavanaugh</t>
  </si>
  <si>
    <t>(978) 375-6903</t>
  </si>
  <si>
    <t>wcavanaugh@wilmingtonma.gov</t>
  </si>
  <si>
    <t>(978) 658-3311</t>
  </si>
  <si>
    <t>jhull@wilmingtonma.gov</t>
  </si>
  <si>
    <t>https://s3.amazonaws.com/files.formstack.com/uploads/3872353/92282305/623927693/92282305_jeff_certification_cares_signed.pdf</t>
  </si>
  <si>
    <t>98.118.102.234</t>
  </si>
  <si>
    <t>Keith</t>
  </si>
  <si>
    <t>(978) 297-0085</t>
  </si>
  <si>
    <t>khickey@townofwinchendon.com</t>
  </si>
  <si>
    <t>yes</t>
  </si>
  <si>
    <t>https://s3.amazonaws.com/files.formstack.com/uploads/3872353/92282305/620862908/92282305_caresattachmentbcertificationform_1.docx</t>
  </si>
  <si>
    <t>173.166.71.153</t>
  </si>
  <si>
    <t>Anna</t>
  </si>
  <si>
    <t>Freedman</t>
  </si>
  <si>
    <t>(781) 686-4099</t>
  </si>
  <si>
    <t>afreedman@town.winthrop.ma.us</t>
  </si>
  <si>
    <t>Austin</t>
  </si>
  <si>
    <t>Faison</t>
  </si>
  <si>
    <t>(617) 785-9597</t>
  </si>
  <si>
    <t>afaison@town.winthrop.ma.us</t>
  </si>
  <si>
    <t>https://s3.amazonaws.com/files.formstack.com/uploads/3872353/92282305/623643024/92282305_attachment_b_-_certificate.docx</t>
  </si>
  <si>
    <t>73.16.254.57</t>
  </si>
  <si>
    <t>42.457401275635, -71.054000854492</t>
  </si>
  <si>
    <t>Charlie</t>
  </si>
  <si>
    <t>Doherty</t>
  </si>
  <si>
    <t>(781) 897-5862</t>
  </si>
  <si>
    <t>cedoherty@cityofwoburn.com</t>
  </si>
  <si>
    <t>scott</t>
  </si>
  <si>
    <t>galvin</t>
  </si>
  <si>
    <t>(781) 608-4528</t>
  </si>
  <si>
    <t>sgalvin@cityofwoburn.com</t>
  </si>
  <si>
    <t>https://s3.amazonaws.com/files.formstack.com/uploads/3872353/92282305/623912976/WoburnCertB.docx</t>
  </si>
  <si>
    <t>207.180.140.2</t>
  </si>
  <si>
    <t>(508) 799-1175 ext. 31305</t>
  </si>
  <si>
    <t>johnsonk@worcesterma.gov</t>
  </si>
  <si>
    <t>Edward  M.</t>
  </si>
  <si>
    <t>Augustus, Jr.</t>
  </si>
  <si>
    <t>(508) 799-1175</t>
  </si>
  <si>
    <t>citymanager@worcesterma.gov</t>
  </si>
  <si>
    <t>https://s3.amazonaws.com/files.formstack.com/uploads/3872353/92282305/621413112/WorcesterCERTIFICATIONformAttachmentB060820.pdf</t>
  </si>
  <si>
    <t>68.184.43.4</t>
  </si>
  <si>
    <t>Dupras</t>
  </si>
  <si>
    <t>(508) 384-5400 ext. 5420</t>
  </si>
  <si>
    <t>cdupras@wrentham.ma.us</t>
  </si>
  <si>
    <t>Sweet</t>
  </si>
  <si>
    <t>(508) 384-5400</t>
  </si>
  <si>
    <t>ksweet@wrentham.ma.us</t>
  </si>
  <si>
    <t>https://s3.amazonaws.com/files.formstack.com/uploads/3872353/92282305/618970735/Wrentham_NEW_AttachmentBCertification_061120201.pdf</t>
  </si>
  <si>
    <t>98.216.83.252</t>
  </si>
  <si>
    <t>42.155601501465, -71.426803588867</t>
  </si>
  <si>
    <t xml:space="preserve">Name:  </t>
  </si>
  <si>
    <t xml:space="preserve">Email:  </t>
  </si>
  <si>
    <t>Mary Ellen Kelley</t>
  </si>
  <si>
    <t>ZOOM VIDEO COMMUNICATIONS INC</t>
  </si>
  <si>
    <t>Zoom meetings 3-10-20 to 6-30-20</t>
  </si>
  <si>
    <t>DELL MARKETING LP</t>
  </si>
  <si>
    <t>IBM</t>
  </si>
  <si>
    <t>License for MAAS360 software</t>
  </si>
  <si>
    <t>VALLEY COMMUNICATIONS SYSTEMS INC</t>
  </si>
  <si>
    <t>Projector for EOC</t>
  </si>
  <si>
    <t>PRECISION DYNAMICS CORP</t>
  </si>
  <si>
    <t>Touchless FOB</t>
  </si>
  <si>
    <t>AMAZON.COM CREDIT</t>
  </si>
  <si>
    <t>Computer keyboard, folding chair and table</t>
  </si>
  <si>
    <t>GOVCONNECTION INC</t>
  </si>
  <si>
    <t>Printer and ink cartridges</t>
  </si>
  <si>
    <t>20 Chromebooks for Library</t>
  </si>
  <si>
    <t>SHI INTERNATIONAL CORP</t>
  </si>
  <si>
    <t>Net Motion wireless licenses</t>
  </si>
  <si>
    <t>MICROSOFT CORP</t>
  </si>
  <si>
    <t>EPLUS TECHNOLOGY INC</t>
  </si>
  <si>
    <t>Consigili Construction Co Inc</t>
  </si>
  <si>
    <t>UNITED PARCEL SERVICE INC</t>
  </si>
  <si>
    <t>THE UPS STORE</t>
  </si>
  <si>
    <t>MOHAWK USA LLC</t>
  </si>
  <si>
    <t>C D W GOVERNMENT INC</t>
  </si>
  <si>
    <t>S &amp; S WORLDWIDE INC</t>
  </si>
  <si>
    <t>2 desktop hard drives and software for EOC</t>
  </si>
  <si>
    <t>Camera and license for EOC</t>
  </si>
  <si>
    <t>Postagefor chromebooks</t>
  </si>
  <si>
    <t xml:space="preserve">Call service manager support </t>
  </si>
  <si>
    <t>Boxes and packing service fee for chromebook mailing</t>
  </si>
  <si>
    <t>2,670 chromebooks for remote learning</t>
  </si>
  <si>
    <t>Docking station for staff to work remotely</t>
  </si>
  <si>
    <t xml:space="preserve">Cisco setup for call service </t>
  </si>
  <si>
    <t>1,750 notebook carrier cases</t>
  </si>
  <si>
    <t>30 Chromebooks and licenses</t>
  </si>
  <si>
    <t>670 Chrome education training licenses</t>
  </si>
  <si>
    <t>Call service software licenses</t>
  </si>
  <si>
    <t>Chrome management software license</t>
  </si>
  <si>
    <t>Supplies for remote summer school</t>
  </si>
  <si>
    <t>Acrobat Pro DC license for Payroll</t>
  </si>
  <si>
    <t>1 - Apple iPad</t>
  </si>
  <si>
    <t>3rd steel fabricator for Fuller School project</t>
  </si>
  <si>
    <t xml:space="preserve">Labor Foreman cleaning at Fuller School </t>
  </si>
  <si>
    <t>Signage at Fuller School</t>
  </si>
  <si>
    <t>Crane demob for Fuller School project</t>
  </si>
  <si>
    <t>SAFE AND SECURE PROTECTION</t>
  </si>
  <si>
    <t>2 DVR for EOC</t>
  </si>
  <si>
    <t>55 ALMADEN BLVD, 6TH FLOOR</t>
  </si>
  <si>
    <t>SAN JOSE</t>
  </si>
  <si>
    <t>CA</t>
  </si>
  <si>
    <t>ONE DELL WAY, MAIL STOP 8129</t>
  </si>
  <si>
    <t>ROUND ROCK</t>
  </si>
  <si>
    <t>TX</t>
  </si>
  <si>
    <t>16011 COLLEGE BLVD</t>
  </si>
  <si>
    <t>LENEXA</t>
  </si>
  <si>
    <t>KS</t>
  </si>
  <si>
    <t>20 FIRST AVE</t>
  </si>
  <si>
    <t>CHICOPEE</t>
  </si>
  <si>
    <t>25124 SPRINGFIELD CT, STE 200</t>
  </si>
  <si>
    <t>VALENCIA</t>
  </si>
  <si>
    <t>14 ABERDEEN RD</t>
  </si>
  <si>
    <t>FRAMINGHAM</t>
  </si>
  <si>
    <t>SEATTLE</t>
  </si>
  <si>
    <t>WA</t>
  </si>
  <si>
    <t>410 TERRY AVE N</t>
  </si>
  <si>
    <t>7503 STANDISH PL</t>
  </si>
  <si>
    <t>ROCKVILLE</t>
  </si>
  <si>
    <t>MD</t>
  </si>
  <si>
    <t>290 DAVIDSON AVE</t>
  </si>
  <si>
    <t>SOMERSET</t>
  </si>
  <si>
    <t>NJ</t>
  </si>
  <si>
    <t>ONE MICROSOFT WAY</t>
  </si>
  <si>
    <t>REDMOND</t>
  </si>
  <si>
    <t>72 SUMMER ST</t>
  </si>
  <si>
    <t>MILFORD</t>
  </si>
  <si>
    <t>55 GLENLAKE PKEY NE</t>
  </si>
  <si>
    <t>ATLANTA</t>
  </si>
  <si>
    <t>GA</t>
  </si>
  <si>
    <t>13595 DULLES TECHNOLOGY DR</t>
  </si>
  <si>
    <t>HERNDON</t>
  </si>
  <si>
    <t>VA</t>
  </si>
  <si>
    <t>1257 WORCESTER RD</t>
  </si>
  <si>
    <t>458 DANBURY RD, B-3</t>
  </si>
  <si>
    <t>NEW MILFORD</t>
  </si>
  <si>
    <t>CT</t>
  </si>
  <si>
    <t>75 REMITTANCE DR #1515</t>
  </si>
  <si>
    <t>CHICAGO</t>
  </si>
  <si>
    <t>IL</t>
  </si>
  <si>
    <t>75 MILL ST</t>
  </si>
  <si>
    <t>COLCHESTER</t>
  </si>
  <si>
    <t>DIVAL SAFETY EQUIPMENT INC</t>
  </si>
  <si>
    <t>AMELIA C LARA</t>
  </si>
  <si>
    <t>Translations of COVID guidelines Spanish and Portugese</t>
  </si>
  <si>
    <t>FACILITIES MANAGEMENT &amp; MAINTENANCE INC</t>
  </si>
  <si>
    <t>BPL PARTNERSHIP INC</t>
  </si>
  <si>
    <t>Building cleanining DPW</t>
  </si>
  <si>
    <t>SIMPLEX CHEMICAL CORP</t>
  </si>
  <si>
    <t>EOC Video control system upgrade</t>
  </si>
  <si>
    <t>CLEARPEAK INTERACTIVE INC</t>
  </si>
  <si>
    <t>Software update</t>
  </si>
  <si>
    <t>KATYA REGO</t>
  </si>
  <si>
    <t>Zoom meeting May &amp; June 2020</t>
  </si>
  <si>
    <t>NEW ENGLAND TRAUMA SERVICES LLC</t>
  </si>
  <si>
    <t>Building cleaning Police</t>
  </si>
  <si>
    <t>PETRINI &amp; ASSOCIATES P C</t>
  </si>
  <si>
    <t>Legal costs March - June 2020</t>
  </si>
  <si>
    <t>AGS ASSOCIATES INC</t>
  </si>
  <si>
    <t>COA printing postcards</t>
  </si>
  <si>
    <t>NEWMAN ENTERPRISES INC</t>
  </si>
  <si>
    <t>Signage</t>
  </si>
  <si>
    <t>GUARDIAN CLAIMS SERVICES INC</t>
  </si>
  <si>
    <t>Workers comp for employee injuried on duty COVID effors</t>
  </si>
  <si>
    <t>POSTMASTER</t>
  </si>
  <si>
    <t>Postage stamps for COVID mailing to residents</t>
  </si>
  <si>
    <t>W B MASON CO INC</t>
  </si>
  <si>
    <t>Wipes</t>
  </si>
  <si>
    <t>STAPLES INC</t>
  </si>
  <si>
    <t>Gloves</t>
  </si>
  <si>
    <t>AMAZON CAPITAL SERVICES INC</t>
  </si>
  <si>
    <t>Masks</t>
  </si>
  <si>
    <t>Faceshields</t>
  </si>
  <si>
    <t>NEXT GEN SUPPLY GROUP INC</t>
  </si>
  <si>
    <t>CLEAN CUT SOLUTIONS LLC</t>
  </si>
  <si>
    <t>FEDERAL GLASS INC</t>
  </si>
  <si>
    <t>HOME DEPOT</t>
  </si>
  <si>
    <t>Disinfectant</t>
  </si>
  <si>
    <t>CLEAN AND SAFE INC</t>
  </si>
  <si>
    <t>GRAINGER</t>
  </si>
  <si>
    <t>MIDDLESEX PETROLEUM DISTRIBUTORS INC</t>
  </si>
  <si>
    <t>Degerminatin UV light</t>
  </si>
  <si>
    <t>NR UNDERWOOD &amp; SONS ENTERPRISES INC</t>
  </si>
  <si>
    <t>Building cleaning Cemeteries &amp; Park &amp; rec</t>
  </si>
  <si>
    <t>Wipes and gloves</t>
  </si>
  <si>
    <t>Wipes, gloves, dispenser, toilet paper, masks, sprayer</t>
  </si>
  <si>
    <t xml:space="preserve">Gloves, sprayer, respirators, </t>
  </si>
  <si>
    <t>Spray bottles, gloves, coveralls, respirators</t>
  </si>
  <si>
    <t>PERMA-LINE CORP OF NEW ENGLAND</t>
  </si>
  <si>
    <t>PRO TOOL &amp; SUPPLY</t>
  </si>
  <si>
    <t>Gloves, masks, faceshields</t>
  </si>
  <si>
    <t>RAPID CURE TECHNOLGIES INC</t>
  </si>
  <si>
    <t>Hand sanitizer,</t>
  </si>
  <si>
    <t>SHERWIN WILLIAMS</t>
  </si>
  <si>
    <t>Respirators, masks</t>
  </si>
  <si>
    <t>Hand sanitizer and masks</t>
  </si>
  <si>
    <t>TI-SALES INC</t>
  </si>
  <si>
    <t>VIZOCOM ICT LLC</t>
  </si>
  <si>
    <t xml:space="preserve">Respirators  </t>
  </si>
  <si>
    <t>Plastic bags, thermometers, batteries, gloves, paper towels, hand sanitizer, masks, floor decals and wipes</t>
  </si>
  <si>
    <t>Masks, faceshields, gloves, thermomters, hand sanitizer</t>
  </si>
  <si>
    <t>AFFORDABLE FUNERAL SUPPLY LLC</t>
  </si>
  <si>
    <t>Respirators</t>
  </si>
  <si>
    <t>Gloves, paper towels, mops, bucket, sprayer, thermometer, duct tape,eyewear, mat, boot trays, boot brushes</t>
  </si>
  <si>
    <t>DANIELS EQUIPMENT COMPANY INC</t>
  </si>
  <si>
    <t>Cleaning vehicle</t>
  </si>
  <si>
    <t>Coveralls, boot covers, plastic bags</t>
  </si>
  <si>
    <t>INDUSTRIAL PROTECTION SERVICES LLC</t>
  </si>
  <si>
    <t>21 laptops for City and Enterprise staff</t>
  </si>
  <si>
    <t>JNJ INC</t>
  </si>
  <si>
    <t>Signs</t>
  </si>
  <si>
    <t>TRANS MED USA INC</t>
  </si>
  <si>
    <t>MCKESSON MEDICAL-SURGICAL GOVERNMENT SOLUTIONS LLC</t>
  </si>
  <si>
    <t>MIDWEST TAPE LLC</t>
  </si>
  <si>
    <t>OVERDRIVE INC</t>
  </si>
  <si>
    <t>Utility cart</t>
  </si>
  <si>
    <t>Floor decals and digital E books</t>
  </si>
  <si>
    <t>DEDHAM SPORTSMENS CENTER INC</t>
  </si>
  <si>
    <t>Safety equipment</t>
  </si>
  <si>
    <t>ROCHE BROS</t>
  </si>
  <si>
    <t>Food for COVID quarantined employee</t>
  </si>
  <si>
    <t>2 Microsoft Surface laptop</t>
  </si>
  <si>
    <t>ALTA ENTERPRISES LLC</t>
  </si>
  <si>
    <t>DETRAPEL INC</t>
  </si>
  <si>
    <t>DON GARLAND INC</t>
  </si>
  <si>
    <t>E R C WIPING PRODUCTS INC</t>
  </si>
  <si>
    <t>PUTNAM PIPE CORP</t>
  </si>
  <si>
    <t>SAFETY SOURCE OF NEW ENGLAND INC</t>
  </si>
  <si>
    <t>Hand sanitizer and sprayer</t>
  </si>
  <si>
    <t>PATRICIA GRIGAS</t>
  </si>
  <si>
    <t>12 BALDWIN AVE</t>
  </si>
  <si>
    <t>MARLBOROUGH</t>
  </si>
  <si>
    <t>Training for Police public relations representative</t>
  </si>
  <si>
    <t xml:space="preserve"> 13 Software and license for City and Enterprise staff</t>
  </si>
  <si>
    <t>SCHOOL HEALTH CORPORATION</t>
  </si>
  <si>
    <t>TECHNICAL PUBLICATIONS INC</t>
  </si>
  <si>
    <t>UNITED SITE SERVICES NORTHEAST INC</t>
  </si>
  <si>
    <t>CLEAN HARBORS ENVIRO SERVICES INC</t>
  </si>
  <si>
    <t>Supplies for school nurses</t>
  </si>
  <si>
    <t>COVID guidelines for schools</t>
  </si>
  <si>
    <t>Cleaning Potter and Stapleton</t>
  </si>
  <si>
    <t>School supplies for summer school remote learning</t>
  </si>
  <si>
    <t>Boxes to mail chromebooks</t>
  </si>
  <si>
    <t>1721 NIAGRA ST</t>
  </si>
  <si>
    <t>BUFFALO</t>
  </si>
  <si>
    <t>NY</t>
  </si>
  <si>
    <t>16 MENDON ST</t>
  </si>
  <si>
    <t>WORCESTER</t>
  </si>
  <si>
    <t>OH</t>
  </si>
  <si>
    <t>25 BEACH ST 3R</t>
  </si>
  <si>
    <t>DORCHESTER</t>
  </si>
  <si>
    <t>134 FLANDERS RD STE 325</t>
  </si>
  <si>
    <t>WESTBORO</t>
  </si>
  <si>
    <t>6 COMMERCIAL ST</t>
  </si>
  <si>
    <t>SHARON</t>
  </si>
  <si>
    <t>2360 CORPORATE CIR STE 400</t>
  </si>
  <si>
    <t>HENDERSON</t>
  </si>
  <si>
    <t>NV</t>
  </si>
  <si>
    <t>16 CURTIS RD</t>
  </si>
  <si>
    <t>NATICK</t>
  </si>
  <si>
    <t>391 OAKLAND ST</t>
  </si>
  <si>
    <t>MANSFIELD</t>
  </si>
  <si>
    <t>2 SOUTHVILL RD UNIT C</t>
  </si>
  <si>
    <t>SOUTHBOROUGH</t>
  </si>
  <si>
    <t>372 UNION AVE #1</t>
  </si>
  <si>
    <t>66 PERRY HENDERSON DR</t>
  </si>
  <si>
    <t>68 EVERGREEN ST STE 12</t>
  </si>
  <si>
    <t>KINGSTON</t>
  </si>
  <si>
    <t>571 PLAINS RD</t>
  </si>
  <si>
    <t>59 CENTRE ST</t>
  </si>
  <si>
    <t>BROCKTON</t>
  </si>
  <si>
    <t>500 STAPLES DR</t>
  </si>
  <si>
    <t>11 NORFOLK ST</t>
  </si>
  <si>
    <t>16 MEREDITH DR</t>
  </si>
  <si>
    <t>NEEDHAM</t>
  </si>
  <si>
    <t>355 WORCESTER RD</t>
  </si>
  <si>
    <t>2455 PACES FERRY RD</t>
  </si>
  <si>
    <t>60 MT VERNON ST</t>
  </si>
  <si>
    <t>WEST ROXBURY</t>
  </si>
  <si>
    <t>100 GRAINGER PKWY</t>
  </si>
  <si>
    <t>LAKE FOREST</t>
  </si>
  <si>
    <t>223 ARLINGTON ST</t>
  </si>
  <si>
    <t>DEDHAM</t>
  </si>
  <si>
    <t>PA</t>
  </si>
  <si>
    <t>31 WASHINGTON ST</t>
  </si>
  <si>
    <t>HUDSON</t>
  </si>
  <si>
    <t>132 COURT ST</t>
  </si>
  <si>
    <t>1353 MAIN ST</t>
  </si>
  <si>
    <t>WALTHAM</t>
  </si>
  <si>
    <t>7030 FLY RD</t>
  </si>
  <si>
    <t>EAST SYRACUSE</t>
  </si>
  <si>
    <t>694 COCHITUATE RD</t>
  </si>
  <si>
    <t>36 HUDSON RD</t>
  </si>
  <si>
    <t>SUDBURY</t>
  </si>
  <si>
    <t>860 JAMACHA RD STE 104</t>
  </si>
  <si>
    <t>EL CAJON</t>
  </si>
  <si>
    <t>100 MARLAND DR</t>
  </si>
  <si>
    <t>MARS</t>
  </si>
  <si>
    <t>45 PRISCILLA LN</t>
  </si>
  <si>
    <t>AUBURN</t>
  </si>
  <si>
    <t>33 NORTHWESTERN DR</t>
  </si>
  <si>
    <t>SALEM</t>
  </si>
  <si>
    <t>NH</t>
  </si>
  <si>
    <t>505 WORCESTER RD</t>
  </si>
  <si>
    <t>31 PROGRESS AVE</t>
  </si>
  <si>
    <t>TYNGSBOROUGH</t>
  </si>
  <si>
    <t>9954 MARYLAND DR STE 5176</t>
  </si>
  <si>
    <t>HENRICO</t>
  </si>
  <si>
    <t>1417 TIMBERWOLF DR</t>
  </si>
  <si>
    <t>HOLLAND</t>
  </si>
  <si>
    <t>1 OVERDRIVE WAY</t>
  </si>
  <si>
    <t>CLEVELAND</t>
  </si>
  <si>
    <t>940 PROVIDENCE HWY</t>
  </si>
  <si>
    <t>70 HASTINGS ST</t>
  </si>
  <si>
    <t>WELLESLEY</t>
  </si>
  <si>
    <t>13211 MERRIMAN RD</t>
  </si>
  <si>
    <t>LIVONIA</t>
  </si>
  <si>
    <t>MI</t>
  </si>
  <si>
    <t>92 BLANDIN AVE UNIT J3</t>
  </si>
  <si>
    <t>250 HOWARD ST</t>
  </si>
  <si>
    <t>19 BENNETT ST</t>
  </si>
  <si>
    <t>LYNN</t>
  </si>
  <si>
    <t>86 ELM ST</t>
  </si>
  <si>
    <t>HOPKINTON</t>
  </si>
  <si>
    <t>29 GILLESPIE RD</t>
  </si>
  <si>
    <t>CHARLTON</t>
  </si>
  <si>
    <t>5600 APOLLO DR</t>
  </si>
  <si>
    <t>ROLLING MEADOWS</t>
  </si>
  <si>
    <t>45 CALVARY ST</t>
  </si>
  <si>
    <t>42 LONGWATER DR</t>
  </si>
  <si>
    <t>NORWELL</t>
  </si>
  <si>
    <t>118 FLANDERS RD</t>
  </si>
  <si>
    <t>Porta potty rentals at all schools</t>
  </si>
  <si>
    <t>Translations of COVID guidelines to Spanish and  Portugese done by City and School employees</t>
  </si>
  <si>
    <t>Overtime related to COVID efforts</t>
  </si>
  <si>
    <t>City of Framingham</t>
  </si>
  <si>
    <t>150 CONCORD ST</t>
  </si>
  <si>
    <t>Overtime  for Public Health staff related to COVID efforts</t>
  </si>
  <si>
    <t>Salary paid to DPW related to COVID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</si>
</sst>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
    <numFmt numFmtId="165" formatCode="0.0%"/>
    <numFmt numFmtId="166" formatCode="m/d/yy\ h:mm;@"/>
    <numFmt numFmtId="167" formatCode="&quot;$&quot;#,##0.00"/>
    <numFmt numFmtId="168" formatCode="_(* #,##0_);_(* \(#,##0\);_(* &quot;-&quot;??_);_(@_)"/>
  </numFmts>
  <fonts count="22"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rgb="FF000000"/>
      <name val="Times New Roman"/>
      <family val="1"/>
    </font>
    <font>
      <sz val="8"/>
      <name val="Calibri"/>
      <family val="2"/>
      <scheme val="minor"/>
    </font>
    <font>
      <i/>
      <sz val="11"/>
      <color theme="1"/>
      <name val="Calibri"/>
      <family val="2"/>
      <scheme val="minor"/>
    </font>
    <font>
      <b/>
      <sz val="16"/>
      <color theme="0"/>
      <name val="Calibri"/>
      <family val="2"/>
      <scheme val="minor"/>
    </font>
    <font>
      <b/>
      <sz val="12"/>
      <color theme="1"/>
      <name val="Calibri"/>
      <family val="2"/>
      <scheme val="minor"/>
    </font>
    <font>
      <sz val="12"/>
      <color theme="1"/>
      <name val="Calibri"/>
      <family val="2"/>
      <scheme val="minor"/>
    </font>
    <font>
      <b/>
      <sz val="11"/>
      <color theme="0"/>
      <name val="Calibri"/>
      <family val="2"/>
      <scheme val="minor"/>
    </font>
    <font>
      <sz val="11"/>
      <color rgb="FF000000"/>
      <name val="Calibri"/>
      <family val="2"/>
    </font>
    <font>
      <sz val="11"/>
      <color rgb="FFFFFFFF"/>
      <name val="Calibri"/>
      <family val="2"/>
    </font>
    <font>
      <b/>
      <sz val="9"/>
      <color indexed="81"/>
      <name val="Tahoma"/>
      <family val="2"/>
    </font>
    <font>
      <sz val="9"/>
      <color indexed="81"/>
      <name val="Tahoma"/>
      <family val="2"/>
    </font>
    <font>
      <b/>
      <sz val="11"/>
      <name val="Calibri"/>
      <family val="2"/>
      <scheme val="minor"/>
    </font>
    <font>
      <sz val="11"/>
      <name val="Calibri"/>
      <family val="2"/>
    </font>
    <font>
      <b/>
      <sz val="11"/>
      <color rgb="FFFF0000"/>
      <name val="Calibri"/>
      <family val="2"/>
      <scheme val="minor"/>
    </font>
    <font>
      <i/>
      <sz val="10"/>
      <color theme="1"/>
      <name val="Calibri"/>
      <family val="2"/>
      <scheme val="minor"/>
    </font>
    <font>
      <b/>
      <i/>
      <sz val="12"/>
      <color theme="1"/>
      <name val="Calibri"/>
      <family val="2"/>
      <scheme val="minor"/>
    </font>
    <font>
      <sz val="11"/>
      <color theme="1"/>
      <name val="Calibri"/>
      <family val="2"/>
      <scheme val="minor"/>
    </font>
    <font>
      <sz val="11"/>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6" tint="0.79998168889431442"/>
        <bgColor indexed="64"/>
      </patternFill>
    </fill>
    <fill>
      <patternFill patternType="solid">
        <fgColor rgb="FF000000"/>
        <bgColor rgb="FF000000"/>
      </patternFill>
    </fill>
    <fill>
      <patternFill patternType="solid">
        <fgColor theme="4"/>
        <bgColor theme="4"/>
      </patternFill>
    </fill>
    <fill>
      <patternFill patternType="solid">
        <fgColor rgb="FFFFFF00"/>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11" fillId="0" borderId="0"/>
    <xf numFmtId="0" fontId="11" fillId="0" borderId="0"/>
    <xf numFmtId="43" fontId="20" fillId="0" borderId="0" applyFont="0" applyFill="0" applyBorder="0" applyAlignment="0" applyProtection="0"/>
  </cellStyleXfs>
  <cellXfs count="181">
    <xf numFmtId="0" fontId="0" fillId="0" borderId="0" xfId="0"/>
    <xf numFmtId="0" fontId="1" fillId="0" borderId="0" xfId="0" applyFont="1"/>
    <xf numFmtId="14" fontId="0" fillId="0" borderId="0" xfId="0" applyNumberFormat="1"/>
    <xf numFmtId="3" fontId="0" fillId="0" borderId="0" xfId="0" applyNumberFormat="1"/>
    <xf numFmtId="0" fontId="2" fillId="2" borderId="0" xfId="0" applyFont="1" applyFill="1"/>
    <xf numFmtId="0" fontId="0" fillId="3" borderId="0" xfId="0" applyFill="1"/>
    <xf numFmtId="0" fontId="4" fillId="0" borderId="0" xfId="0" applyFont="1"/>
    <xf numFmtId="0" fontId="4" fillId="0" borderId="0" xfId="0" applyFont="1" applyFill="1" applyBorder="1"/>
    <xf numFmtId="0" fontId="4" fillId="0" borderId="0" xfId="0" applyFont="1" applyBorder="1"/>
    <xf numFmtId="0" fontId="4" fillId="0" borderId="0" xfId="0" applyFont="1" applyBorder="1" applyAlignment="1">
      <alignment vertical="center"/>
    </xf>
    <xf numFmtId="164" fontId="0" fillId="0" borderId="0" xfId="0" applyNumberFormat="1"/>
    <xf numFmtId="0" fontId="6" fillId="0" borderId="0" xfId="0" applyFont="1"/>
    <xf numFmtId="0" fontId="7" fillId="2" borderId="0" xfId="0" applyFont="1" applyFill="1"/>
    <xf numFmtId="0" fontId="8" fillId="0" borderId="0" xfId="0" applyFont="1"/>
    <xf numFmtId="0" fontId="9" fillId="0" borderId="0" xfId="0" applyFont="1"/>
    <xf numFmtId="0" fontId="8" fillId="3" borderId="0" xfId="0" applyFont="1" applyFill="1"/>
    <xf numFmtId="0" fontId="12" fillId="4" borderId="0" xfId="2" applyFont="1" applyFill="1"/>
    <xf numFmtId="0" fontId="12" fillId="4" borderId="0" xfId="2" applyFont="1" applyFill="1" applyAlignment="1">
      <alignment horizontal="center"/>
    </xf>
    <xf numFmtId="3" fontId="12" fillId="4" borderId="0" xfId="2" applyNumberFormat="1" applyFont="1" applyFill="1"/>
    <xf numFmtId="0" fontId="11" fillId="0" borderId="0" xfId="2"/>
    <xf numFmtId="22" fontId="0" fillId="0" borderId="1" xfId="0" applyNumberFormat="1" applyBorder="1"/>
    <xf numFmtId="0" fontId="11" fillId="0" borderId="1" xfId="2" applyBorder="1"/>
    <xf numFmtId="22" fontId="11" fillId="0" borderId="1" xfId="2" applyNumberFormat="1" applyBorder="1"/>
    <xf numFmtId="22" fontId="11" fillId="0" borderId="1" xfId="2" applyNumberFormat="1" applyBorder="1" applyAlignment="1">
      <alignment horizontal="center"/>
    </xf>
    <xf numFmtId="3" fontId="11" fillId="0" borderId="1" xfId="2" applyNumberFormat="1" applyBorder="1"/>
    <xf numFmtId="165" fontId="11" fillId="0" borderId="1" xfId="2" applyNumberFormat="1" applyBorder="1"/>
    <xf numFmtId="3" fontId="11" fillId="0" borderId="2" xfId="2" applyNumberFormat="1" applyBorder="1"/>
    <xf numFmtId="0" fontId="3" fillId="0" borderId="1" xfId="1" applyBorder="1"/>
    <xf numFmtId="166" fontId="0" fillId="0" borderId="1" xfId="0" applyNumberFormat="1" applyBorder="1"/>
    <xf numFmtId="165" fontId="11" fillId="0" borderId="3" xfId="2" applyNumberFormat="1" applyBorder="1"/>
    <xf numFmtId="3" fontId="11" fillId="0" borderId="4" xfId="2" applyNumberFormat="1" applyBorder="1"/>
    <xf numFmtId="165" fontId="11" fillId="0" borderId="5" xfId="2" applyNumberFormat="1" applyBorder="1"/>
    <xf numFmtId="22" fontId="11" fillId="0" borderId="1" xfId="3" applyNumberFormat="1" applyBorder="1"/>
    <xf numFmtId="0" fontId="0" fillId="0" borderId="1" xfId="0" applyBorder="1"/>
    <xf numFmtId="0" fontId="11" fillId="0" borderId="2" xfId="2" applyBorder="1"/>
    <xf numFmtId="22" fontId="11" fillId="0" borderId="3" xfId="2" applyNumberFormat="1" applyBorder="1"/>
    <xf numFmtId="0" fontId="11" fillId="0" borderId="4" xfId="2" applyBorder="1"/>
    <xf numFmtId="22" fontId="0" fillId="0" borderId="3" xfId="0" applyNumberFormat="1" applyBorder="1"/>
    <xf numFmtId="22" fontId="11" fillId="0" borderId="3" xfId="3" applyNumberFormat="1" applyBorder="1"/>
    <xf numFmtId="22" fontId="11" fillId="0" borderId="4" xfId="2" applyNumberFormat="1" applyBorder="1"/>
    <xf numFmtId="22" fontId="0" fillId="0" borderId="4" xfId="0" applyNumberFormat="1" applyBorder="1"/>
    <xf numFmtId="3" fontId="0" fillId="0" borderId="4" xfId="0" applyNumberFormat="1" applyBorder="1"/>
    <xf numFmtId="166" fontId="0" fillId="0" borderId="3" xfId="0" applyNumberFormat="1" applyBorder="1"/>
    <xf numFmtId="166" fontId="11" fillId="0" borderId="3" xfId="2" applyNumberFormat="1" applyBorder="1"/>
    <xf numFmtId="22" fontId="11" fillId="0" borderId="6" xfId="3" applyNumberFormat="1" applyBorder="1"/>
    <xf numFmtId="0" fontId="11" fillId="0" borderId="7" xfId="2" applyBorder="1"/>
    <xf numFmtId="22" fontId="11" fillId="0" borderId="2" xfId="2" applyNumberFormat="1" applyBorder="1"/>
    <xf numFmtId="22" fontId="11" fillId="0" borderId="2" xfId="2" applyNumberFormat="1" applyBorder="1" applyAlignment="1">
      <alignment horizontal="center"/>
    </xf>
    <xf numFmtId="22" fontId="11" fillId="0" borderId="4" xfId="3" applyNumberFormat="1" applyBorder="1"/>
    <xf numFmtId="22" fontId="11" fillId="0" borderId="4" xfId="2" applyNumberFormat="1" applyBorder="1" applyAlignment="1">
      <alignment horizontal="center"/>
    </xf>
    <xf numFmtId="22" fontId="11" fillId="0" borderId="5" xfId="2" applyNumberFormat="1" applyBorder="1" applyAlignment="1">
      <alignment horizontal="center"/>
    </xf>
    <xf numFmtId="22" fontId="0" fillId="0" borderId="8" xfId="0" applyNumberFormat="1" applyBorder="1"/>
    <xf numFmtId="0" fontId="11" fillId="0" borderId="8" xfId="2" applyBorder="1"/>
    <xf numFmtId="22" fontId="11" fillId="0" borderId="9" xfId="2" applyNumberFormat="1" applyBorder="1"/>
    <xf numFmtId="22" fontId="0" fillId="0" borderId="7" xfId="0" applyNumberFormat="1" applyBorder="1"/>
    <xf numFmtId="22" fontId="11" fillId="0" borderId="7" xfId="2" applyNumberFormat="1" applyBorder="1"/>
    <xf numFmtId="22" fontId="11" fillId="0" borderId="7" xfId="2" applyNumberFormat="1" applyBorder="1" applyAlignment="1">
      <alignment horizontal="center"/>
    </xf>
    <xf numFmtId="22" fontId="11" fillId="0" borderId="10" xfId="2" applyNumberFormat="1" applyBorder="1" applyAlignment="1">
      <alignment horizontal="center"/>
    </xf>
    <xf numFmtId="165" fontId="11" fillId="0" borderId="11" xfId="2" applyNumberFormat="1" applyBorder="1"/>
    <xf numFmtId="3" fontId="11" fillId="0" borderId="0" xfId="2" applyNumberFormat="1"/>
    <xf numFmtId="22" fontId="11" fillId="0" borderId="0" xfId="2" applyNumberFormat="1"/>
    <xf numFmtId="22" fontId="0" fillId="0" borderId="0" xfId="0" applyNumberFormat="1"/>
    <xf numFmtId="22" fontId="11" fillId="0" borderId="0" xfId="3" applyNumberFormat="1"/>
    <xf numFmtId="0" fontId="11" fillId="0" borderId="0" xfId="2" applyAlignment="1">
      <alignment horizontal="center"/>
    </xf>
    <xf numFmtId="0" fontId="15" fillId="0" borderId="0" xfId="0" applyFont="1"/>
    <xf numFmtId="0" fontId="16" fillId="7" borderId="0" xfId="2" applyFont="1" applyFill="1"/>
    <xf numFmtId="0" fontId="15" fillId="8" borderId="0" xfId="0" applyFont="1" applyFill="1"/>
    <xf numFmtId="3" fontId="0" fillId="8" borderId="0" xfId="0" applyNumberFormat="1" applyFill="1"/>
    <xf numFmtId="3" fontId="0" fillId="6" borderId="0" xfId="0" applyNumberFormat="1" applyFill="1"/>
    <xf numFmtId="0" fontId="0" fillId="8" borderId="0" xfId="0" applyFill="1"/>
    <xf numFmtId="0" fontId="0" fillId="0" borderId="0" xfId="0" applyAlignment="1">
      <alignment wrapText="1"/>
    </xf>
    <xf numFmtId="0" fontId="0" fillId="9" borderId="19" xfId="0" applyFill="1" applyBorder="1" applyProtection="1">
      <protection locked="0"/>
    </xf>
    <xf numFmtId="0" fontId="0" fillId="9" borderId="15" xfId="0" applyFill="1" applyBorder="1" applyProtection="1">
      <protection locked="0"/>
    </xf>
    <xf numFmtId="14" fontId="0" fillId="9" borderId="15" xfId="0" applyNumberFormat="1" applyFill="1" applyBorder="1" applyProtection="1">
      <protection locked="0"/>
    </xf>
    <xf numFmtId="3" fontId="0" fillId="9" borderId="15" xfId="0" applyNumberFormat="1" applyFill="1" applyBorder="1" applyProtection="1">
      <protection locked="0"/>
    </xf>
    <xf numFmtId="0" fontId="0" fillId="0" borderId="15" xfId="0" applyBorder="1" applyProtection="1"/>
    <xf numFmtId="0" fontId="0" fillId="9" borderId="20" xfId="0" applyFill="1" applyBorder="1" applyProtection="1">
      <protection locked="0"/>
    </xf>
    <xf numFmtId="164" fontId="0" fillId="9" borderId="15" xfId="0" applyNumberFormat="1" applyFill="1" applyBorder="1" applyProtection="1">
      <protection locked="0"/>
    </xf>
    <xf numFmtId="0" fontId="0" fillId="9" borderId="21" xfId="0" applyFill="1" applyBorder="1" applyProtection="1">
      <protection locked="0"/>
    </xf>
    <xf numFmtId="0" fontId="0" fillId="9" borderId="22" xfId="0" applyFill="1" applyBorder="1" applyProtection="1">
      <protection locked="0"/>
    </xf>
    <xf numFmtId="164" fontId="0" fillId="9" borderId="22" xfId="0" applyNumberFormat="1" applyFill="1" applyBorder="1" applyProtection="1">
      <protection locked="0"/>
    </xf>
    <xf numFmtId="14" fontId="0" fillId="9" borderId="22" xfId="0" applyNumberFormat="1" applyFill="1" applyBorder="1" applyProtection="1">
      <protection locked="0"/>
    </xf>
    <xf numFmtId="3" fontId="0" fillId="9" borderId="22" xfId="0" applyNumberFormat="1" applyFill="1" applyBorder="1" applyProtection="1">
      <protection locked="0"/>
    </xf>
    <xf numFmtId="0" fontId="0" fillId="9" borderId="23" xfId="0" applyFill="1" applyBorder="1" applyProtection="1">
      <protection locked="0"/>
    </xf>
    <xf numFmtId="0" fontId="1" fillId="10" borderId="15" xfId="0" applyFont="1" applyFill="1" applyBorder="1" applyProtection="1"/>
    <xf numFmtId="0" fontId="0" fillId="9" borderId="15" xfId="0" applyFont="1" applyFill="1" applyBorder="1" applyProtection="1">
      <protection locked="0"/>
    </xf>
    <xf numFmtId="3" fontId="0" fillId="0" borderId="15" xfId="0" applyNumberFormat="1" applyBorder="1" applyProtection="1"/>
    <xf numFmtId="3" fontId="0" fillId="11" borderId="15" xfId="0" applyNumberFormat="1" applyFill="1" applyBorder="1" applyProtection="1"/>
    <xf numFmtId="0" fontId="0" fillId="11" borderId="15" xfId="0" applyFill="1" applyBorder="1" applyProtection="1"/>
    <xf numFmtId="0" fontId="0" fillId="11" borderId="15" xfId="0" applyNumberFormat="1" applyFill="1" applyBorder="1" applyProtection="1"/>
    <xf numFmtId="0" fontId="0" fillId="11" borderId="22" xfId="0" applyNumberFormat="1" applyFill="1" applyBorder="1" applyProtection="1"/>
    <xf numFmtId="0" fontId="0" fillId="11" borderId="15" xfId="0" applyFill="1" applyBorder="1"/>
    <xf numFmtId="0" fontId="0" fillId="9" borderId="15" xfId="0" applyFill="1" applyBorder="1"/>
    <xf numFmtId="164" fontId="0" fillId="9" borderId="15" xfId="0" applyNumberFormat="1" applyFill="1" applyBorder="1"/>
    <xf numFmtId="3" fontId="0" fillId="9" borderId="15" xfId="0" applyNumberFormat="1" applyFill="1" applyBorder="1"/>
    <xf numFmtId="0" fontId="0" fillId="11" borderId="22" xfId="0" applyFill="1" applyBorder="1"/>
    <xf numFmtId="0" fontId="0" fillId="9" borderId="22" xfId="0" applyFont="1" applyFill="1" applyBorder="1" applyProtection="1">
      <protection locked="0"/>
    </xf>
    <xf numFmtId="0" fontId="0" fillId="11" borderId="22" xfId="0" applyFill="1" applyBorder="1" applyProtection="1"/>
    <xf numFmtId="0" fontId="0" fillId="0" borderId="0" xfId="0" applyAlignment="1" applyProtection="1">
      <alignment wrapText="1"/>
    </xf>
    <xf numFmtId="164" fontId="0" fillId="0" borderId="0" xfId="0" applyNumberFormat="1" applyAlignment="1" applyProtection="1">
      <alignment wrapText="1"/>
    </xf>
    <xf numFmtId="3" fontId="0" fillId="0" borderId="0" xfId="0" applyNumberFormat="1" applyAlignment="1" applyProtection="1">
      <alignment wrapText="1"/>
    </xf>
    <xf numFmtId="0" fontId="1" fillId="0" borderId="0" xfId="0" applyFont="1" applyAlignment="1" applyProtection="1">
      <alignment wrapText="1"/>
    </xf>
    <xf numFmtId="0" fontId="1" fillId="11" borderId="12" xfId="0" applyFont="1" applyFill="1" applyBorder="1"/>
    <xf numFmtId="0" fontId="1" fillId="11" borderId="13" xfId="0" applyFont="1" applyFill="1" applyBorder="1"/>
    <xf numFmtId="0" fontId="17" fillId="0" borderId="0" xfId="0" applyFont="1"/>
    <xf numFmtId="3" fontId="0" fillId="0" borderId="0" xfId="0" applyNumberFormat="1" applyAlignment="1" applyProtection="1">
      <alignment horizontal="left"/>
    </xf>
    <xf numFmtId="0" fontId="0" fillId="0" borderId="0" xfId="0" applyAlignment="1" applyProtection="1">
      <alignment horizontal="left"/>
    </xf>
    <xf numFmtId="0" fontId="0" fillId="9" borderId="0" xfId="0" applyFill="1" applyProtection="1">
      <protection locked="0"/>
    </xf>
    <xf numFmtId="0" fontId="18" fillId="0" borderId="0" xfId="0" applyFont="1"/>
    <xf numFmtId="0" fontId="0" fillId="0" borderId="0" xfId="0" applyFont="1"/>
    <xf numFmtId="164" fontId="1" fillId="10" borderId="15" xfId="0" applyNumberFormat="1" applyFont="1" applyFill="1" applyBorder="1" applyProtection="1"/>
    <xf numFmtId="3" fontId="1" fillId="10" borderId="15" xfId="0" applyNumberFormat="1" applyFont="1" applyFill="1" applyBorder="1" applyProtection="1"/>
    <xf numFmtId="0" fontId="1" fillId="10" borderId="19" xfId="0" applyFont="1" applyFill="1" applyBorder="1" applyProtection="1"/>
    <xf numFmtId="0" fontId="0" fillId="9" borderId="15" xfId="0" applyFont="1" applyFill="1" applyBorder="1" applyProtection="1"/>
    <xf numFmtId="14" fontId="17" fillId="11" borderId="14" xfId="0" applyNumberFormat="1" applyFont="1" applyFill="1" applyBorder="1" applyAlignment="1" applyProtection="1">
      <alignment horizontal="left"/>
    </xf>
    <xf numFmtId="0" fontId="1" fillId="0" borderId="16" xfId="0" applyFont="1" applyBorder="1" applyAlignment="1" applyProtection="1">
      <alignment wrapText="1"/>
    </xf>
    <xf numFmtId="0" fontId="1" fillId="0" borderId="17" xfId="0" applyFont="1" applyBorder="1" applyAlignment="1" applyProtection="1">
      <alignment wrapText="1"/>
    </xf>
    <xf numFmtId="0" fontId="0" fillId="9" borderId="19" xfId="0" applyFill="1" applyBorder="1" applyProtection="1"/>
    <xf numFmtId="0" fontId="0" fillId="9" borderId="15" xfId="0" applyFill="1" applyBorder="1" applyProtection="1"/>
    <xf numFmtId="164" fontId="1" fillId="0" borderId="17" xfId="0" applyNumberFormat="1" applyFont="1" applyBorder="1" applyAlignment="1" applyProtection="1">
      <alignment wrapText="1"/>
    </xf>
    <xf numFmtId="3" fontId="1" fillId="0" borderId="17" xfId="0" applyNumberFormat="1" applyFont="1" applyBorder="1" applyAlignment="1" applyProtection="1">
      <alignment wrapText="1"/>
    </xf>
    <xf numFmtId="0" fontId="1" fillId="0" borderId="18" xfId="0" applyFont="1" applyBorder="1" applyAlignment="1" applyProtection="1">
      <alignment wrapText="1"/>
    </xf>
    <xf numFmtId="0" fontId="1" fillId="10" borderId="20" xfId="0" applyFont="1" applyFill="1" applyBorder="1" applyProtection="1"/>
    <xf numFmtId="164" fontId="0" fillId="9" borderId="15" xfId="0" quotePrefix="1" applyNumberFormat="1" applyFill="1" applyBorder="1" applyProtection="1"/>
    <xf numFmtId="14" fontId="0" fillId="9" borderId="15" xfId="0" applyNumberFormat="1" applyFill="1" applyBorder="1" applyProtection="1"/>
    <xf numFmtId="3" fontId="0" fillId="9" borderId="15" xfId="0" applyNumberFormat="1" applyFill="1" applyBorder="1" applyProtection="1"/>
    <xf numFmtId="167" fontId="0" fillId="9" borderId="15" xfId="0" applyNumberFormat="1" applyFill="1" applyBorder="1" applyProtection="1"/>
    <xf numFmtId="0" fontId="0" fillId="9" borderId="20" xfId="0" applyFill="1" applyBorder="1" applyProtection="1"/>
    <xf numFmtId="0" fontId="0" fillId="0" borderId="15" xfId="0" applyBorder="1" applyAlignment="1" applyProtection="1">
      <alignment wrapText="1"/>
    </xf>
    <xf numFmtId="164" fontId="0" fillId="0" borderId="15" xfId="0" applyNumberFormat="1" applyBorder="1" applyAlignment="1" applyProtection="1">
      <alignment wrapText="1"/>
    </xf>
    <xf numFmtId="3" fontId="0" fillId="0" borderId="15" xfId="0" applyNumberFormat="1" applyBorder="1" applyAlignment="1" applyProtection="1">
      <alignment wrapText="1"/>
    </xf>
    <xf numFmtId="0" fontId="1" fillId="0" borderId="15" xfId="0" applyFont="1" applyBorder="1" applyAlignment="1" applyProtection="1">
      <alignment wrapText="1"/>
    </xf>
    <xf numFmtId="164" fontId="0" fillId="9" borderId="15" xfId="0" applyNumberFormat="1" applyFill="1" applyBorder="1" applyProtection="1"/>
    <xf numFmtId="0" fontId="10" fillId="5" borderId="17" xfId="0" applyFont="1" applyFill="1" applyBorder="1" applyProtection="1"/>
    <xf numFmtId="0" fontId="0" fillId="0" borderId="16" xfId="0" applyBorder="1" applyProtection="1"/>
    <xf numFmtId="0" fontId="0" fillId="0" borderId="17" xfId="0" applyBorder="1" applyProtection="1"/>
    <xf numFmtId="164" fontId="0" fillId="0" borderId="17" xfId="0" applyNumberFormat="1" applyBorder="1" applyProtection="1"/>
    <xf numFmtId="3" fontId="0" fillId="0" borderId="17" xfId="0" applyNumberFormat="1" applyBorder="1" applyProtection="1"/>
    <xf numFmtId="0" fontId="0" fillId="0" borderId="17" xfId="0" applyBorder="1" applyAlignment="1" applyProtection="1">
      <alignment wrapText="1"/>
    </xf>
    <xf numFmtId="3" fontId="0" fillId="0" borderId="17" xfId="0" applyNumberFormat="1" applyBorder="1" applyAlignment="1" applyProtection="1">
      <alignment wrapText="1"/>
    </xf>
    <xf numFmtId="0" fontId="1" fillId="0" borderId="17" xfId="0" applyFont="1" applyBorder="1" applyProtection="1"/>
    <xf numFmtId="0" fontId="1" fillId="0" borderId="18" xfId="0" applyFont="1" applyBorder="1" applyProtection="1"/>
    <xf numFmtId="0" fontId="1" fillId="10" borderId="17" xfId="0" applyFont="1" applyFill="1" applyBorder="1" applyProtection="1"/>
    <xf numFmtId="0" fontId="0" fillId="9" borderId="19" xfId="0" applyFill="1" applyBorder="1"/>
    <xf numFmtId="0" fontId="0" fillId="0" borderId="0" xfId="0" applyProtection="1"/>
    <xf numFmtId="2" fontId="0" fillId="11" borderId="15" xfId="0" quotePrefix="1" applyNumberFormat="1" applyFill="1" applyBorder="1" applyProtection="1"/>
    <xf numFmtId="0" fontId="0" fillId="11" borderId="15" xfId="0" quotePrefix="1" applyFill="1" applyBorder="1" applyProtection="1"/>
    <xf numFmtId="0" fontId="0" fillId="11" borderId="15" xfId="0" quotePrefix="1" applyFill="1" applyBorder="1" applyProtection="1">
      <protection locked="0"/>
    </xf>
    <xf numFmtId="2" fontId="0" fillId="11" borderId="15" xfId="0" quotePrefix="1" applyNumberFormat="1" applyFill="1" applyBorder="1" applyProtection="1">
      <protection locked="0"/>
    </xf>
    <xf numFmtId="0" fontId="8" fillId="11" borderId="0" xfId="0" applyFont="1" applyFill="1"/>
    <xf numFmtId="0" fontId="0" fillId="11" borderId="0" xfId="0" applyFill="1"/>
    <xf numFmtId="0" fontId="0" fillId="0" borderId="0" xfId="0" applyAlignment="1">
      <alignment horizontal="left" vertical="top" wrapText="1"/>
    </xf>
    <xf numFmtId="0" fontId="1" fillId="0" borderId="0" xfId="0" applyFont="1" applyAlignment="1">
      <alignment horizontal="right"/>
    </xf>
    <xf numFmtId="0" fontId="0" fillId="0" borderId="0" xfId="0" applyProtection="1">
      <protection locked="0"/>
    </xf>
    <xf numFmtId="0" fontId="0" fillId="0" borderId="15" xfId="0" applyBorder="1" applyProtection="1">
      <protection locked="0"/>
    </xf>
    <xf numFmtId="14" fontId="0" fillId="0" borderId="15" xfId="0" applyNumberFormat="1" applyBorder="1" applyProtection="1">
      <protection locked="0"/>
    </xf>
    <xf numFmtId="3" fontId="0" fillId="0" borderId="15" xfId="0" applyNumberFormat="1" applyBorder="1" applyProtection="1">
      <protection locked="0"/>
    </xf>
    <xf numFmtId="168" fontId="0" fillId="0" borderId="0" xfId="4" applyNumberFormat="1" applyFont="1" applyProtection="1">
      <protection locked="0"/>
    </xf>
    <xf numFmtId="3" fontId="0" fillId="9" borderId="15" xfId="0" applyNumberFormat="1" applyFont="1" applyFill="1" applyBorder="1" applyProtection="1">
      <protection locked="0"/>
    </xf>
    <xf numFmtId="0" fontId="0" fillId="11" borderId="15" xfId="0" applyFont="1" applyFill="1" applyBorder="1" applyProtection="1">
      <protection locked="0"/>
    </xf>
    <xf numFmtId="0" fontId="0" fillId="0" borderId="15" xfId="0" applyFont="1" applyBorder="1" applyProtection="1">
      <protection locked="0"/>
    </xf>
    <xf numFmtId="164" fontId="0" fillId="0" borderId="15" xfId="0" applyNumberFormat="1" applyBorder="1" applyProtection="1">
      <protection locked="0"/>
    </xf>
    <xf numFmtId="3" fontId="21" fillId="9" borderId="15" xfId="4" applyNumberFormat="1" applyFont="1" applyFill="1" applyBorder="1" applyProtection="1">
      <protection locked="0"/>
    </xf>
    <xf numFmtId="0" fontId="0" fillId="0" borderId="15" xfId="0" quotePrefix="1" applyBorder="1" applyProtection="1">
      <protection locked="0"/>
    </xf>
    <xf numFmtId="0" fontId="0" fillId="0" borderId="0" xfId="0" applyFont="1" applyProtection="1">
      <protection locked="0"/>
    </xf>
    <xf numFmtId="0" fontId="0" fillId="11" borderId="0" xfId="0" applyFill="1" applyAlignment="1">
      <alignment horizontal="left" vertical="top" wrapText="1"/>
    </xf>
    <xf numFmtId="0" fontId="0" fillId="0" borderId="0" xfId="0" applyAlignment="1">
      <alignment horizontal="left" vertical="top" wrapText="1"/>
    </xf>
    <xf numFmtId="0" fontId="0" fillId="9" borderId="32" xfId="0" applyFill="1" applyBorder="1" applyAlignment="1" applyProtection="1">
      <alignment horizontal="left"/>
      <protection locked="0"/>
    </xf>
    <xf numFmtId="0" fontId="0" fillId="9" borderId="34" xfId="0" applyFill="1" applyBorder="1" applyAlignment="1" applyProtection="1">
      <alignment horizontal="left"/>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cellXfs>
  <cellStyles count="5">
    <cellStyle name="Comma" xfId="4" builtinId="3"/>
    <cellStyle name="Hyperlink" xfId="1" builtinId="8"/>
    <cellStyle name="Normal" xfId="0" builtinId="0"/>
    <cellStyle name="Normal 2" xfId="2" xr:uid="{00000000-0005-0000-0000-000003000000}"/>
    <cellStyle name="Normal 5" xfId="3" xr:uid="{00000000-0005-0000-0000-000004000000}"/>
  </cellStyles>
  <dxfs count="134">
    <dxf>
      <fill>
        <patternFill>
          <bgColor theme="7" tint="0.79998168889431442"/>
        </patternFill>
      </fill>
    </dxf>
    <dxf>
      <fill>
        <patternFill>
          <bgColor theme="9" tint="0.59996337778862885"/>
        </patternFill>
      </fill>
    </dxf>
    <dxf>
      <fill>
        <patternFill>
          <bgColor rgb="FFFFC000"/>
        </patternFill>
      </fill>
    </dxf>
    <dxf>
      <fill>
        <patternFill>
          <bgColor theme="7" tint="0.79998168889431442"/>
        </patternFill>
      </fill>
    </dxf>
    <dxf>
      <fill>
        <patternFill>
          <bgColor theme="9" tint="0.59996337778862885"/>
        </patternFill>
      </fill>
    </dxf>
    <dxf>
      <fill>
        <patternFill>
          <bgColor rgb="FFFFC000"/>
        </patternFill>
      </fill>
    </dxf>
    <dxf>
      <fill>
        <patternFill>
          <bgColor theme="7" tint="0.79998168889431442"/>
        </patternFill>
      </fill>
    </dxf>
    <dxf>
      <fill>
        <patternFill>
          <bgColor theme="9" tint="0.59996337778862885"/>
        </patternFill>
      </fill>
    </dxf>
    <dxf>
      <fill>
        <patternFill>
          <bgColor rgb="FFFFC000"/>
        </patternFill>
      </fill>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alignment horizontal="general" vertical="bottom" textRotation="0" wrapText="1" indent="0" justifyLastLine="0" shrinkToFit="0" readingOrder="0"/>
      <protection locked="1"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alignment horizontal="general" vertical="bottom" textRotation="0" wrapText="1" indent="0" justifyLastLine="0" shrinkToFit="0" readingOrder="0"/>
      <protection locked="1" hidden="0"/>
    </dxf>
    <dxf>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border>
        <bottom style="thin">
          <color theme="0" tint="-0.14999847407452621"/>
        </bottom>
      </border>
    </dxf>
    <dxf>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numFmt numFmtId="3" formatCode="#,##0"/>
      <fill>
        <patternFill>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numFmt numFmtId="3" formatCode="#,##0"/>
      <fill>
        <patternFill>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64" formatCode="0000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bottom style="thin">
          <color theme="0" tint="-0.14999847407452621"/>
        </bottom>
      </border>
    </dxf>
    <dxf>
      <alignment horizontal="general" vertical="bottom" textRotation="0" wrapText="1" indent="0" justifyLastLine="0" shrinkToFit="0" readingOrder="0"/>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fill>
        <patternFill patternType="solid">
          <fgColor indexed="64"/>
          <bgColor rgb="FFFFFF99"/>
        </patternFill>
      </fill>
      <border diagonalUp="0" diagonalDown="0" outline="0">
        <left style="thin">
          <color theme="0" tint="-0.14999847407452621"/>
        </left>
        <right/>
        <top style="thin">
          <color theme="0" tint="-0.14999847407452621"/>
        </top>
        <bottom/>
      </border>
      <protection locked="0" hidden="0"/>
    </dxf>
    <dxf>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outline="0">
        <left style="thin">
          <color theme="0" tint="-0.14999847407452621"/>
        </left>
        <right style="thin">
          <color theme="0" tint="-0.14999847407452621"/>
        </right>
        <top style="thin">
          <color theme="0" tint="-0.14999847407452621"/>
        </top>
        <bottom/>
      </border>
      <protection locked="1"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outline="0">
        <left style="thin">
          <color theme="0" tint="-0.14999847407452621"/>
        </left>
        <right style="thin">
          <color theme="0" tint="-0.14999847407452621"/>
        </right>
        <top style="thin">
          <color theme="0" tint="-0.14999847407452621"/>
        </top>
        <bottom/>
      </border>
      <protection locked="1"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numFmt numFmtId="3" formatCode="#,##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9" formatCode="m/d/yyyy"/>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9" formatCode="m/d/yyyy"/>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9" formatCode="m/d/yyyy"/>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theme="0"/>
        </patternFill>
      </fill>
      <border diagonalUp="0" diagonalDown="0" outline="0">
        <left style="thin">
          <color theme="0" tint="-0.14999847407452621"/>
        </left>
        <right style="thin">
          <color theme="0" tint="-0.14999847407452621"/>
        </right>
        <top style="thin">
          <color theme="0" tint="-0.14999847407452621"/>
        </top>
        <bottom/>
      </border>
      <protection locked="0" hidden="0"/>
    </dxf>
    <dxf>
      <fill>
        <patternFill patternType="solid">
          <fgColor indexed="64"/>
          <bgColor theme="0"/>
        </patternFill>
      </fill>
      <border diagonalUp="0" diagonalDown="0">
        <left style="thin">
          <color theme="0" tint="-0.14999847407452621"/>
        </left>
        <right style="thin">
          <color theme="0" tint="-0.14999847407452621"/>
        </right>
        <top style="thin">
          <color theme="0" tint="-0.14999847407452621"/>
        </top>
        <bottom/>
        <vertical/>
        <horizontal/>
      </border>
      <protection locked="0" hidden="0"/>
    </dxf>
    <dxf>
      <numFmt numFmtId="164" formatCode="0000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right style="thin">
          <color theme="0" tint="-0.14999847407452621"/>
        </right>
        <top style="thin">
          <color theme="0" tint="-0.14999847407452621"/>
        </top>
        <bottom/>
      </border>
      <protection locked="0" hidden="0"/>
    </dxf>
    <dxf>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outline="0">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protection locked="0" hidden="0"/>
    </dxf>
    <dxf>
      <border>
        <bottom style="thin">
          <color theme="0" tint="-0.14999847407452621"/>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herine.m.tisinger\AppData\Local\Microsoft\Windows\INetCache\Content.Outlook\613GXL79\Muni%20Tracker%20v.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ity"/>
      <sheetName val="Stats by CD"/>
      <sheetName val="County"/>
      <sheetName val="Webinar Attendees"/>
      <sheetName val="Muni CvRF Stats"/>
      <sheetName val="Statewide"/>
      <sheetName val="Questions"/>
      <sheetName val="Contacts"/>
      <sheetName val="Applications"/>
      <sheetName val="App QC"/>
      <sheetName val="Town Summary"/>
      <sheetName val="Application_data"/>
      <sheetName val="Application_processing"/>
      <sheetName val="CARES"/>
    </sheetNames>
    <sheetDataSet>
      <sheetData sheetId="0"/>
      <sheetData sheetId="1"/>
      <sheetData sheetId="2"/>
      <sheetData sheetId="3" refreshError="1"/>
      <sheetData sheetId="4" refreshError="1"/>
      <sheetData sheetId="5">
        <row r="4">
          <cell r="P4" t="str">
            <v>Yes</v>
          </cell>
        </row>
        <row r="5">
          <cell r="P5" t="str">
            <v>*</v>
          </cell>
        </row>
      </sheetData>
      <sheetData sheetId="6" refreshError="1"/>
      <sheetData sheetId="7" refreshError="1"/>
      <sheetData sheetId="8"/>
      <sheetData sheetId="9">
        <row r="2">
          <cell r="D2" t="str">
            <v>New Salem</v>
          </cell>
          <cell r="N2">
            <v>623759323</v>
          </cell>
        </row>
        <row r="3">
          <cell r="K3">
            <v>44062.615648148145</v>
          </cell>
        </row>
      </sheetData>
      <sheetData sheetId="10" refreshError="1"/>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T105" totalsRowShown="0" headerRowDxfId="133" dataDxfId="131" headerRowBorderDxfId="132" tableBorderDxfId="130" totalsRowBorderDxfId="129">
  <tableColumns count="20">
    <tableColumn id="1" xr3:uid="{00000000-0010-0000-0000-000001000000}" name="Vendor Name" dataDxfId="128" totalsRowDxfId="127"/>
    <tableColumn id="2" xr3:uid="{00000000-0010-0000-0000-000002000000}" name="DUNS Number" dataDxfId="126" totalsRowDxfId="125"/>
    <tableColumn id="3" xr3:uid="{00000000-0010-0000-0000-000003000000}" name="Street Address" dataDxfId="124" totalsRowDxfId="123"/>
    <tableColumn id="4" xr3:uid="{00000000-0010-0000-0000-000004000000}" name="City" dataDxfId="122" totalsRowDxfId="121"/>
    <tableColumn id="5" xr3:uid="{00000000-0010-0000-0000-000005000000}" name="State" dataDxfId="120" totalsRowDxfId="119"/>
    <tableColumn id="6" xr3:uid="{00000000-0010-0000-0000-000006000000}" name="Zip" dataDxfId="118" totalsRowDxfId="117"/>
    <tableColumn id="7" xr3:uid="{00000000-0010-0000-0000-000007000000}" name="Contract Number" dataDxfId="116" totalsRowDxfId="115"/>
    <tableColumn id="8" xr3:uid="{00000000-0010-0000-0000-000008000000}" name="Contract Date" dataDxfId="114" totalsRowDxfId="113"/>
    <tableColumn id="9" xr3:uid="{00000000-0010-0000-0000-000009000000}" name="Contract Type" dataDxfId="112" totalsRowDxfId="111"/>
    <tableColumn id="10" xr3:uid="{00000000-0010-0000-0000-00000A000000}" name="Contract Amount" dataDxfId="110" totalsRowDxfId="109"/>
    <tableColumn id="11" xr3:uid="{00000000-0010-0000-0000-00000B000000}" name="Contract Description" dataDxfId="108" totalsRowDxfId="107"/>
    <tableColumn id="12" xr3:uid="{00000000-0010-0000-0000-00000C000000}" name="Primary Place of Contract Performance" dataDxfId="106" totalsRowDxfId="105"/>
    <tableColumn id="15" xr3:uid="{00000000-0010-0000-0000-00000F000000}" name="Period of Performance Start Date" dataDxfId="104" totalsRowDxfId="103"/>
    <tableColumn id="16" xr3:uid="{00000000-0010-0000-0000-000010000000}" name="Period of Performance End Date" dataDxfId="102" totalsRowDxfId="101"/>
    <tableColumn id="17" xr3:uid="{00000000-0010-0000-0000-000011000000}" name="Quarterly Obligation Amount" dataDxfId="100" totalsRowDxfId="99"/>
    <tableColumn id="18" xr3:uid="{00000000-0010-0000-0000-000012000000}" name="Quarterly Expenditure Amount" dataDxfId="98" totalsRowDxfId="97"/>
    <tableColumn id="20" xr3:uid="{00000000-0010-0000-0000-000014000000}" name="Attachment A Category" dataDxfId="96" totalsRowDxfId="95">
      <calculatedColumnFormula>IFERROR(INDEX('Lists (to be hidden)'!$E:$E,MATCH(R2,'Lists (to be hidden)'!$F:$F,0)), "")</calculatedColumnFormula>
    </tableColumn>
    <tableColumn id="21" xr3:uid="{00000000-0010-0000-0000-000015000000}" name="Attachment A Subcategory" dataDxfId="94" totalsRowDxfId="93"/>
    <tableColumn id="19" xr3:uid="{00000000-0010-0000-0000-000013000000}" name="Expenditure Category" dataDxfId="92" totalsRowDxfId="91">
      <calculatedColumnFormula>IFERROR(INDEX('Lists (to be hidden)'!$G:$G,MATCH(R2,'Lists (to be hidden)'!$F:$F,0)),"")</calculatedColumnFormula>
    </tableColumn>
    <tableColumn id="23" xr3:uid="{00000000-0010-0000-0000-000017000000}" name="Anticipate FEMA Reimbursement?" dataDxfId="90" totalsRowDxfId="8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T104" totalsRowShown="0" headerRowDxfId="88" headerRowBorderDxfId="87">
  <tableColumns count="20">
    <tableColumn id="1" xr3:uid="{00000000-0010-0000-0100-000001000000}" name="Grantee Name" dataDxfId="86"/>
    <tableColumn id="2" xr3:uid="{00000000-0010-0000-0100-000002000000}" name="DUNS Number" dataDxfId="85"/>
    <tableColumn id="3" xr3:uid="{00000000-0010-0000-0100-000003000000}" name="Street Address" dataDxfId="84"/>
    <tableColumn id="4" xr3:uid="{00000000-0010-0000-0100-000004000000}" name="City" dataDxfId="83"/>
    <tableColumn id="5" xr3:uid="{00000000-0010-0000-0100-000005000000}" name="State" dataDxfId="82"/>
    <tableColumn id="6" xr3:uid="{00000000-0010-0000-0100-000006000000}" name="Zip" dataDxfId="81"/>
    <tableColumn id="7" xr3:uid="{00000000-0010-0000-0100-000007000000}" name="Award Number" dataDxfId="80"/>
    <tableColumn id="8" xr3:uid="{00000000-0010-0000-0100-000008000000}" name="Award Date" dataDxfId="79"/>
    <tableColumn id="9" xr3:uid="{00000000-0010-0000-0100-000009000000}" name="Award Payment Method (Reimbursable or Lump Sum Payments)" dataDxfId="78"/>
    <tableColumn id="10" xr3:uid="{00000000-0010-0000-0100-00000A000000}" name="Award Amount" dataDxfId="77"/>
    <tableColumn id="11" xr3:uid="{00000000-0010-0000-0100-00000B000000}" name="Award Description" dataDxfId="76"/>
    <tableColumn id="12" xr3:uid="{00000000-0010-0000-0100-00000C000000}" name="Primary Place of Performance" dataDxfId="75"/>
    <tableColumn id="15" xr3:uid="{00000000-0010-0000-0100-00000F000000}" name="Period of Performance Start Date" dataDxfId="74"/>
    <tableColumn id="16" xr3:uid="{00000000-0010-0000-0100-000010000000}" name="Period of Performance End Date" dataDxfId="73"/>
    <tableColumn id="17" xr3:uid="{00000000-0010-0000-0100-000011000000}" name="Quarterly Obligation Amount" dataDxfId="72"/>
    <tableColumn id="18" xr3:uid="{00000000-0010-0000-0100-000012000000}" name="Quarterly Expenditure Amount" dataDxfId="71"/>
    <tableColumn id="20" xr3:uid="{00000000-0010-0000-0100-000014000000}" name="Attachment A Category" dataDxfId="70">
      <calculatedColumnFormula>IFERROR(INDEX('Lists (to be hidden)'!$E:$E,MATCH(R2,'Lists (to be hidden)'!$F:$F,0)), "")</calculatedColumnFormula>
    </tableColumn>
    <tableColumn id="21" xr3:uid="{00000000-0010-0000-0100-000015000000}" name="Attachment A Subcategory" dataDxfId="69"/>
    <tableColumn id="19" xr3:uid="{00000000-0010-0000-0100-000013000000}" name="Expenditure Category" dataDxfId="68">
      <calculatedColumnFormula>IFERROR(INDEX('Lists (to be hidden)'!$G:$G,MATCH(R2,'Lists (to be hidden)'!$F:$F,0)),"")</calculatedColumnFormula>
    </tableColumn>
    <tableColumn id="23" xr3:uid="{00000000-0010-0000-0100-000017000000}" name="Anticipate FEMA Reimbursement?" dataDxfId="6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T104" totalsRowShown="0" headerRowDxfId="66" headerRowBorderDxfId="65" tableBorderDxfId="64" totalsRowBorderDxfId="63">
  <tableColumns count="20">
    <tableColumn id="23" xr3:uid="{00000000-0010-0000-0200-000017000000}" name="Recipient Name" dataDxfId="62"/>
    <tableColumn id="1" xr3:uid="{00000000-0010-0000-0200-000001000000}" name="DUNS Number" dataDxfId="61"/>
    <tableColumn id="2" xr3:uid="{00000000-0010-0000-0200-000002000000}" name="Street Address" dataDxfId="60"/>
    <tableColumn id="3" xr3:uid="{00000000-0010-0000-0200-000003000000}" name="City" dataDxfId="59"/>
    <tableColumn id="4" xr3:uid="{00000000-0010-0000-0200-000004000000}" name="State" dataDxfId="58"/>
    <tableColumn id="5" xr3:uid="{00000000-0010-0000-0200-000005000000}" name="Zip" dataDxfId="57"/>
    <tableColumn id="6" xr3:uid="{00000000-0010-0000-0200-000006000000}" name="Loan Number" dataDxfId="56"/>
    <tableColumn id="8" xr3:uid="{00000000-0010-0000-0200-000008000000}" name="Purpose of Loan" dataDxfId="55"/>
    <tableColumn id="9" xr3:uid="{00000000-0010-0000-0200-000009000000}" name="Loan Amount" dataDxfId="54"/>
    <tableColumn id="10" xr3:uid="{00000000-0010-0000-0200-00000A000000}" name="Loan Description" dataDxfId="53"/>
    <tableColumn id="11" xr3:uid="{00000000-0010-0000-0200-00000B000000}" name="Primary Place of Performance" dataDxfId="52"/>
    <tableColumn id="14" xr3:uid="{00000000-0010-0000-0200-00000E000000}" name="Loan Date (Date when loan signed by prime recipient and borrower)" dataDxfId="51"/>
    <tableColumn id="15" xr3:uid="{00000000-0010-0000-0200-00000F000000}" name="Loan Expiration Date (Date when loan expected to be paid in full)" dataDxfId="50"/>
    <tableColumn id="16" xr3:uid="{00000000-0010-0000-0200-000010000000}" name="Quarterly Obligation Amount" dataDxfId="49"/>
    <tableColumn id="17" xr3:uid="{00000000-0010-0000-0200-000011000000}" name="Quarterly Payments on Outstanding Loans" dataDxfId="48"/>
    <tableColumn id="20" xr3:uid="{00000000-0010-0000-0200-000014000000}" name="Attachment A Category" dataDxfId="47">
      <calculatedColumnFormula>INDEX('Lists (to be hidden)'!$E:$E,MATCH(Q2,'Lists (to be hidden)'!$F:$F,0))</calculatedColumnFormula>
    </tableColumn>
    <tableColumn id="21" xr3:uid="{00000000-0010-0000-0200-000015000000}" name="Attachment A Subcategory" dataDxfId="46"/>
    <tableColumn id="18" xr3:uid="{00000000-0010-0000-0200-000012000000}" name="Expenditure Category" dataDxfId="45">
      <calculatedColumnFormula>INDEX('Lists (to be hidden)'!$G:$G,MATCH(Q2,'Lists (to be hidden)'!$F:$F,0))</calculatedColumnFormula>
    </tableColumn>
    <tableColumn id="19" xr3:uid="{00000000-0010-0000-0200-000013000000}" name="Recipient Plans for Reuse of Coronavirus Relief Fund loan repayments" dataDxfId="44"/>
    <tableColumn id="22" xr3:uid="{00000000-0010-0000-0200-000016000000}" name="Anticipate FEMA Reimbursement?" dataDxfId="4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P105" totalsRowShown="0" headerRowDxfId="42">
  <tableColumns count="16">
    <tableColumn id="1" xr3:uid="{00000000-0010-0000-0300-000001000000}" name="Transferee/Government Entity Name" dataDxfId="41"/>
    <tableColumn id="2" xr3:uid="{00000000-0010-0000-0300-000002000000}" name="DUNS Number" dataDxfId="40"/>
    <tableColumn id="3" xr3:uid="{00000000-0010-0000-0300-000003000000}" name="Street Address" dataDxfId="39"/>
    <tableColumn id="4" xr3:uid="{00000000-0010-0000-0300-000004000000}" name="City" dataDxfId="38"/>
    <tableColumn id="5" xr3:uid="{00000000-0010-0000-0300-000005000000}" name="State" dataDxfId="37"/>
    <tableColumn id="6" xr3:uid="{00000000-0010-0000-0300-000006000000}" name="Zip" dataDxfId="36"/>
    <tableColumn id="7" xr3:uid="{00000000-0010-0000-0300-000007000000}" name="Transfer Number" dataDxfId="35"/>
    <tableColumn id="8" xr3:uid="{00000000-0010-0000-0300-000008000000}" name="Transfer Date" dataDxfId="34"/>
    <tableColumn id="9" xr3:uid="{00000000-0010-0000-0300-000009000000}" name="Transfer Amount" dataDxfId="33"/>
    <tableColumn id="10" xr3:uid="{00000000-0010-0000-0300-00000A000000}" name="Transfer Description" dataDxfId="32"/>
    <tableColumn id="13" xr3:uid="{00000000-0010-0000-0300-00000D000000}" name="Quarterly Obligation Amount" dataDxfId="31"/>
    <tableColumn id="14" xr3:uid="{00000000-0010-0000-0300-00000E000000}" name="Quarterly Expenditure Amount" dataDxfId="30"/>
    <tableColumn id="16" xr3:uid="{00000000-0010-0000-0300-000010000000}" name="Attachment A Category" dataDxfId="29">
      <calculatedColumnFormula>INDEX('Lists (to be hidden)'!$E:$E,MATCH(N2,'Lists (to be hidden)'!$F:$F,0))</calculatedColumnFormula>
    </tableColumn>
    <tableColumn id="17" xr3:uid="{00000000-0010-0000-0300-000011000000}" name="Attachment A Subcategory" dataDxfId="28"/>
    <tableColumn id="15" xr3:uid="{00000000-0010-0000-0300-00000F000000}" name="Expenditure Category" dataDxfId="27">
      <calculatedColumnFormula>INDEX('Lists (to be hidden)'!$G:$G,MATCH(N2,'Lists (to be hidden)'!$F:$F,0))</calculatedColumnFormula>
    </tableColumn>
    <tableColumn id="18" xr3:uid="{00000000-0010-0000-0300-000012000000}" name="Anticipate FEMA Reimbursement?" dataDxfId="2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P104" totalsRowShown="0" headerRowDxfId="25">
  <tableColumns count="16">
    <tableColumn id="1" xr3:uid="{00000000-0010-0000-0400-000001000000}" name="Payee Name" dataDxfId="24"/>
    <tableColumn id="2" xr3:uid="{00000000-0010-0000-0400-000002000000}" name="DUNS Number" dataDxfId="23"/>
    <tableColumn id="3" xr3:uid="{00000000-0010-0000-0400-000003000000}" name="Street Address" dataDxfId="22"/>
    <tableColumn id="4" xr3:uid="{00000000-0010-0000-0400-000004000000}" name="City" dataDxfId="21"/>
    <tableColumn id="5" xr3:uid="{00000000-0010-0000-0400-000005000000}" name="State" dataDxfId="20"/>
    <tableColumn id="6" xr3:uid="{00000000-0010-0000-0400-000006000000}" name="Zip" dataDxfId="19"/>
    <tableColumn id="7" xr3:uid="{00000000-0010-0000-0400-000007000000}" name="Payment Number" dataDxfId="18"/>
    <tableColumn id="8" xr3:uid="{00000000-0010-0000-0400-000008000000}" name="Payment Date" dataDxfId="17"/>
    <tableColumn id="9" xr3:uid="{00000000-0010-0000-0400-000009000000}" name="Payment Amount" dataDxfId="16"/>
    <tableColumn id="19" xr3:uid="{00000000-0010-0000-0400-000013000000}" name="Payment Description" dataDxfId="15"/>
    <tableColumn id="12" xr3:uid="{00000000-0010-0000-0400-00000C000000}" name="Quarterly Obligation Amount" dataDxfId="14"/>
    <tableColumn id="13" xr3:uid="{00000000-0010-0000-0400-00000D000000}" name="Quarterly Expenditure Amount" dataDxfId="13"/>
    <tableColumn id="15" xr3:uid="{00000000-0010-0000-0400-00000F000000}" name="Attachment A Category" dataDxfId="12">
      <calculatedColumnFormula>INDEX('Lists (to be hidden)'!$E:$E,MATCH(N2,'Lists (to be hidden)'!$F:$F,0))</calculatedColumnFormula>
    </tableColumn>
    <tableColumn id="17" xr3:uid="{00000000-0010-0000-0400-000011000000}" name="Attachment A Subcategory" dataDxfId="11"/>
    <tableColumn id="14" xr3:uid="{00000000-0010-0000-0400-00000E000000}" name="Expenditure Category" dataDxfId="10">
      <calculatedColumnFormula>INDEX('Lists (to be hidden)'!$G:$G,MATCH(N2,'Lists (to be hidden)'!$F:$F,0))</calculatedColumnFormula>
    </tableColumn>
    <tableColumn id="18" xr3:uid="{00000000-0010-0000-0400-000012000000}" name="Anticipate FEMA Reimbursement?" dataDxfId="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ne.doe@yourtown.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45"/>
  <sheetViews>
    <sheetView showGridLines="0" tabSelected="1" zoomScale="90" zoomScaleNormal="90" workbookViewId="0">
      <selection activeCell="E1" sqref="E1"/>
    </sheetView>
  </sheetViews>
  <sheetFormatPr defaultRowHeight="14.5" x14ac:dyDescent="0.35"/>
  <cols>
    <col min="1" max="2" width="1.6328125" customWidth="1"/>
    <col min="3" max="3" width="11" customWidth="1"/>
    <col min="4" max="4" width="17.90625" customWidth="1"/>
    <col min="5" max="5" width="21.54296875" customWidth="1"/>
    <col min="6" max="6" width="9.08984375" customWidth="1"/>
    <col min="7" max="7" width="27" customWidth="1"/>
    <col min="8" max="8" width="6.453125" customWidth="1"/>
    <col min="9" max="9" width="41.36328125" customWidth="1"/>
  </cols>
  <sheetData>
    <row r="1" spans="1:9" ht="21" x14ac:dyDescent="0.5">
      <c r="A1" s="12" t="s">
        <v>0</v>
      </c>
      <c r="B1" s="4"/>
      <c r="C1" s="4"/>
      <c r="D1" s="4"/>
      <c r="E1" s="4"/>
      <c r="F1" s="4"/>
      <c r="G1" s="4"/>
      <c r="H1" s="4"/>
      <c r="I1" s="4"/>
    </row>
    <row r="2" spans="1:9" ht="15.5" x14ac:dyDescent="0.35">
      <c r="B2" s="13" t="s">
        <v>1</v>
      </c>
    </row>
    <row r="3" spans="1:9" ht="64.5" customHeight="1" x14ac:dyDescent="0.35">
      <c r="B3" s="14"/>
      <c r="C3" s="166" t="s">
        <v>2</v>
      </c>
      <c r="D3" s="166"/>
      <c r="E3" s="166"/>
      <c r="F3" s="166"/>
      <c r="G3" s="166"/>
      <c r="H3" s="166"/>
      <c r="I3" s="166"/>
    </row>
    <row r="4" spans="1:9" ht="15.5" x14ac:dyDescent="0.35">
      <c r="B4" s="14"/>
    </row>
    <row r="5" spans="1:9" ht="15.5" x14ac:dyDescent="0.35">
      <c r="B5" s="15" t="s">
        <v>3</v>
      </c>
      <c r="C5" s="5"/>
      <c r="D5" s="5"/>
      <c r="E5" s="5"/>
      <c r="F5" s="5"/>
      <c r="G5" s="5"/>
      <c r="H5" s="5"/>
      <c r="I5" s="5"/>
    </row>
    <row r="6" spans="1:9" ht="15.5" x14ac:dyDescent="0.35">
      <c r="B6" s="14"/>
      <c r="C6" t="s">
        <v>4</v>
      </c>
      <c r="E6" s="107" t="s">
        <v>397</v>
      </c>
      <c r="G6" t="s">
        <v>5</v>
      </c>
      <c r="I6" s="106" t="str">
        <f>IFERROR(INDEX('Lists (to be hidden)'!A:A,MATCH(E6,'Lists (to be hidden)'!B:B,0)),"Select Municipality Name")</f>
        <v>100</v>
      </c>
    </row>
    <row r="7" spans="1:9" ht="15.5" x14ac:dyDescent="0.35">
      <c r="B7" s="14"/>
      <c r="C7" t="s">
        <v>6</v>
      </c>
      <c r="E7" s="144" t="str">
        <f>IF(E6="","Select Municipality Name",IF(VLOOKUP(E6,'Lists (to be hidden)'!B:C,2)=0,"Not eligible",IF(VLOOKUP(E6,'Municipality (to be hidden)'!B:F,5)="No","Did not apply",INDEX('Applications (to be hidden)'!L:L,MATCH('Start Here'!E6,'Applications (to be hidden)'!I:I,0)))))</f>
        <v>Mary Ellen</v>
      </c>
      <c r="G7" t="s">
        <v>7</v>
      </c>
      <c r="I7" s="105">
        <f>SUMIFS('Lists (to be hidden)'!C:C,'Lists (to be hidden)'!A:A,I6)</f>
        <v>6447088</v>
      </c>
    </row>
    <row r="8" spans="1:9" ht="15.5" x14ac:dyDescent="0.35">
      <c r="B8" s="14"/>
      <c r="C8" t="s">
        <v>8</v>
      </c>
      <c r="E8" s="144" t="str">
        <f>IF(E6="","Select Municipality Name",IF(VLOOKUP(E6,'Lists (to be hidden)'!B:C,2)=0,"Not eligible",IF(VLOOKUP(E6,'Municipality (to be hidden)'!B:F,5)="No","Did not apply",INDEX('Applications (to be hidden)'!M:M,MATCH('Start Here'!E6,'Applications (to be hidden)'!I:I,0)))))</f>
        <v>Kelley</v>
      </c>
      <c r="G8" t="s">
        <v>9</v>
      </c>
      <c r="I8" s="105">
        <f>IFERROR(INDEX('Municipality (to be hidden)'!AS:AS,MATCH('Start Here'!E6,'Municipality (to be hidden)'!B:B, 0)),"Select Municipality Name")</f>
        <v>1478437</v>
      </c>
    </row>
    <row r="9" spans="1:9" ht="16" thickBot="1" x14ac:dyDescent="0.4">
      <c r="B9" s="14"/>
      <c r="C9" t="s">
        <v>10</v>
      </c>
      <c r="E9" s="144" t="str">
        <f>IF(E6="","Select Municipality Name",IF(VLOOKUP(E6,'Lists (to be hidden)'!B:C,2)=0,"Not eligible",IF(VLOOKUP(E6,'Municipality (to be hidden)'!B:F,5)="No","Did not apply",INDEX('Applications (to be hidden)'!O:O,MATCH('Start Here'!E6,'Applications (to be hidden)'!I:I,0)))))</f>
        <v>mek@framinghamma.gov</v>
      </c>
      <c r="G9" t="s">
        <v>11</v>
      </c>
      <c r="I9" s="106">
        <f>IFERROR(INDEX('Lists (to be hidden)'!I:I,MATCH(E11,'Lists (to be hidden)'!J:J,0)),"Select Reporting Period")</f>
        <v>1</v>
      </c>
    </row>
    <row r="10" spans="1:9" ht="16" thickBot="1" x14ac:dyDescent="0.4">
      <c r="B10" s="14"/>
      <c r="C10" t="s">
        <v>12</v>
      </c>
      <c r="E10" s="144" t="str">
        <f>IF(E6="","Select Municipality Name",IF(VLOOKUP(E6,'Lists (to be hidden)'!B:C,2)=0,"Not eligible",IF(VLOOKUP(E6,'Municipality (to be hidden)'!B:F,5)="No","Did not apply",INDEX('Applications (to be hidden)'!N:N,MATCH('Start Here'!E6,'Applications (to be hidden)'!I:I,0)))))</f>
        <v>(508) 532-5426</v>
      </c>
      <c r="G10" s="102" t="s">
        <v>13</v>
      </c>
      <c r="H10" s="103"/>
      <c r="I10" s="114">
        <f>IFERROR(INDEX('Lists (to be hidden)'!K:K,MATCH(I9,'Lists (to be hidden)'!I:I,0)),"Select Reporting Period")</f>
        <v>44099</v>
      </c>
    </row>
    <row r="11" spans="1:9" ht="15.5" x14ac:dyDescent="0.35">
      <c r="B11" s="14"/>
      <c r="C11" t="s">
        <v>14</v>
      </c>
      <c r="E11" s="107" t="s">
        <v>15</v>
      </c>
      <c r="G11" s="104"/>
    </row>
    <row r="12" spans="1:9" x14ac:dyDescent="0.35">
      <c r="B12" s="108" t="s">
        <v>16</v>
      </c>
    </row>
    <row r="13" spans="1:9" x14ac:dyDescent="0.35">
      <c r="B13" s="108"/>
    </row>
    <row r="14" spans="1:9" ht="15.5" x14ac:dyDescent="0.35">
      <c r="B14" s="15" t="s">
        <v>17</v>
      </c>
      <c r="C14" s="5"/>
      <c r="D14" s="5"/>
      <c r="E14" s="5"/>
      <c r="F14" s="5"/>
      <c r="G14" s="5"/>
      <c r="H14" s="5"/>
      <c r="I14" s="5"/>
    </row>
    <row r="15" spans="1:9" ht="15.5" x14ac:dyDescent="0.35">
      <c r="B15" s="149"/>
      <c r="C15" s="165" t="s">
        <v>18</v>
      </c>
      <c r="D15" s="165"/>
      <c r="E15" s="165"/>
      <c r="F15" s="165"/>
      <c r="G15" s="165"/>
      <c r="H15" s="165"/>
      <c r="I15" s="165"/>
    </row>
    <row r="16" spans="1:9" ht="140.25" customHeight="1" x14ac:dyDescent="0.35">
      <c r="B16" s="149"/>
      <c r="C16" s="165"/>
      <c r="D16" s="165"/>
      <c r="E16" s="165"/>
      <c r="F16" s="165"/>
      <c r="G16" s="165"/>
      <c r="H16" s="165"/>
      <c r="I16" s="165"/>
    </row>
    <row r="17" spans="2:9" ht="15.5" x14ac:dyDescent="0.35">
      <c r="B17" s="149"/>
      <c r="C17" s="152" t="s">
        <v>3347</v>
      </c>
      <c r="D17" s="167" t="s">
        <v>3349</v>
      </c>
      <c r="E17" s="168"/>
      <c r="F17" s="150"/>
      <c r="G17" s="150"/>
      <c r="H17" s="150"/>
      <c r="I17" s="150"/>
    </row>
    <row r="18" spans="2:9" ht="15.5" x14ac:dyDescent="0.35">
      <c r="B18" s="149"/>
      <c r="C18" s="152" t="s">
        <v>3348</v>
      </c>
      <c r="D18" s="167" t="s">
        <v>1736</v>
      </c>
      <c r="E18" s="168"/>
      <c r="F18" s="150"/>
      <c r="G18" s="150"/>
      <c r="H18" s="150"/>
      <c r="I18" s="150"/>
    </row>
    <row r="19" spans="2:9" ht="15.5" x14ac:dyDescent="0.35">
      <c r="B19" s="14"/>
    </row>
    <row r="20" spans="2:9" ht="15.5" x14ac:dyDescent="0.35">
      <c r="B20" s="13" t="s">
        <v>19</v>
      </c>
    </row>
    <row r="21" spans="2:9" ht="59.25" customHeight="1" x14ac:dyDescent="0.35">
      <c r="B21" s="14"/>
      <c r="C21" s="166" t="s">
        <v>20</v>
      </c>
      <c r="D21" s="166"/>
      <c r="E21" s="166"/>
      <c r="F21" s="166"/>
      <c r="G21" s="166"/>
      <c r="H21" s="166"/>
      <c r="I21" s="166"/>
    </row>
    <row r="22" spans="2:9" ht="15.5" x14ac:dyDescent="0.35">
      <c r="B22" s="13"/>
      <c r="C22" s="166"/>
      <c r="D22" s="166"/>
      <c r="E22" s="166"/>
      <c r="F22" s="166"/>
      <c r="G22" s="166"/>
      <c r="H22" s="166"/>
      <c r="I22" s="166"/>
    </row>
    <row r="23" spans="2:9" ht="15.5" x14ac:dyDescent="0.35">
      <c r="B23" s="13" t="s">
        <v>21</v>
      </c>
      <c r="C23" s="151"/>
      <c r="D23" s="151"/>
      <c r="E23" s="151"/>
      <c r="F23" s="151"/>
      <c r="G23" s="151"/>
      <c r="H23" s="151"/>
      <c r="I23" s="151"/>
    </row>
    <row r="24" spans="2:9" ht="15.5" x14ac:dyDescent="0.35">
      <c r="B24" s="13"/>
      <c r="C24" s="178" t="s">
        <v>22</v>
      </c>
      <c r="D24" s="179"/>
      <c r="E24" s="179"/>
      <c r="F24" s="179"/>
      <c r="G24" s="179"/>
      <c r="H24" s="179"/>
      <c r="I24" s="180"/>
    </row>
    <row r="25" spans="2:9" ht="63.75" customHeight="1" x14ac:dyDescent="0.35">
      <c r="B25" s="13"/>
      <c r="C25" s="178" t="s">
        <v>23</v>
      </c>
      <c r="D25" s="179"/>
      <c r="E25" s="179"/>
      <c r="F25" s="179"/>
      <c r="G25" s="179"/>
      <c r="H25" s="179"/>
      <c r="I25" s="180"/>
    </row>
    <row r="26" spans="2:9" ht="15.5" x14ac:dyDescent="0.35">
      <c r="B26" s="13"/>
      <c r="C26" s="178" t="s">
        <v>24</v>
      </c>
      <c r="D26" s="179"/>
      <c r="E26" s="179"/>
      <c r="F26" s="179"/>
      <c r="G26" s="179"/>
      <c r="H26" s="179"/>
      <c r="I26" s="180"/>
    </row>
    <row r="27" spans="2:9" ht="45" customHeight="1" x14ac:dyDescent="0.35">
      <c r="B27" s="13"/>
      <c r="C27" s="178" t="s">
        <v>25</v>
      </c>
      <c r="D27" s="179"/>
      <c r="E27" s="179"/>
      <c r="F27" s="179"/>
      <c r="G27" s="179"/>
      <c r="H27" s="179"/>
      <c r="I27" s="180"/>
    </row>
    <row r="28" spans="2:9" ht="15.5" x14ac:dyDescent="0.35">
      <c r="B28" s="13"/>
      <c r="C28" s="178" t="s">
        <v>26</v>
      </c>
      <c r="D28" s="179"/>
      <c r="E28" s="179"/>
      <c r="F28" s="179"/>
      <c r="G28" s="179"/>
      <c r="H28" s="179"/>
      <c r="I28" s="180"/>
    </row>
    <row r="29" spans="2:9" ht="34.5" customHeight="1" x14ac:dyDescent="0.35">
      <c r="B29" s="13"/>
      <c r="C29" s="178" t="s">
        <v>27</v>
      </c>
      <c r="D29" s="179"/>
      <c r="E29" s="179"/>
      <c r="F29" s="179"/>
      <c r="G29" s="179"/>
      <c r="H29" s="179"/>
      <c r="I29" s="180"/>
    </row>
    <row r="30" spans="2:9" ht="64.5" customHeight="1" x14ac:dyDescent="0.35">
      <c r="B30" s="13"/>
      <c r="C30" s="178" t="s">
        <v>28</v>
      </c>
      <c r="D30" s="179"/>
      <c r="E30" s="179"/>
      <c r="F30" s="179"/>
      <c r="G30" s="179"/>
      <c r="H30" s="179"/>
      <c r="I30" s="180"/>
    </row>
    <row r="31" spans="2:9" ht="51.75" customHeight="1" x14ac:dyDescent="0.35">
      <c r="B31" s="13"/>
      <c r="C31" s="178" t="s">
        <v>29</v>
      </c>
      <c r="D31" s="179"/>
      <c r="E31" s="179"/>
      <c r="F31" s="179"/>
      <c r="G31" s="179"/>
      <c r="H31" s="179"/>
      <c r="I31" s="180"/>
    </row>
    <row r="32" spans="2:9" ht="15.5" x14ac:dyDescent="0.35">
      <c r="B32" s="13"/>
      <c r="C32" s="151"/>
      <c r="D32" s="151"/>
      <c r="E32" s="151"/>
      <c r="F32" s="151"/>
      <c r="G32" s="151"/>
      <c r="H32" s="151"/>
      <c r="I32" s="151"/>
    </row>
    <row r="33" spans="2:9" ht="15.5" x14ac:dyDescent="0.35">
      <c r="B33" s="13" t="s">
        <v>30</v>
      </c>
    </row>
    <row r="34" spans="2:9" ht="15.5" x14ac:dyDescent="0.35">
      <c r="B34" s="14"/>
      <c r="C34" s="2">
        <v>44076</v>
      </c>
    </row>
    <row r="35" spans="2:9" ht="15.5" x14ac:dyDescent="0.35">
      <c r="B35" s="14"/>
    </row>
    <row r="36" spans="2:9" ht="15.5" x14ac:dyDescent="0.35">
      <c r="B36" s="13" t="s">
        <v>31</v>
      </c>
    </row>
    <row r="37" spans="2:9" ht="15.5" x14ac:dyDescent="0.35">
      <c r="B37" s="14"/>
      <c r="C37" t="s">
        <v>32</v>
      </c>
      <c r="F37" s="11" t="str">
        <f>E6&amp;"."&amp;I9&amp;".xlsx"</f>
        <v>Framingham.1.xlsx</v>
      </c>
    </row>
    <row r="38" spans="2:9" ht="15.5" x14ac:dyDescent="0.35">
      <c r="B38" s="14"/>
    </row>
    <row r="39" spans="2:9" ht="53.15" customHeight="1" x14ac:dyDescent="0.35">
      <c r="C39" s="166" t="s">
        <v>33</v>
      </c>
      <c r="D39" s="166"/>
      <c r="E39" s="166"/>
      <c r="F39" s="166"/>
      <c r="G39" s="166"/>
      <c r="H39" s="166"/>
      <c r="I39" s="166"/>
    </row>
    <row r="40" spans="2:9" ht="15.5" x14ac:dyDescent="0.35">
      <c r="B40" s="13" t="s">
        <v>34</v>
      </c>
    </row>
    <row r="41" spans="2:9" x14ac:dyDescent="0.35">
      <c r="C41" s="109" t="s">
        <v>35</v>
      </c>
    </row>
    <row r="42" spans="2:9" x14ac:dyDescent="0.35">
      <c r="C42" s="169"/>
      <c r="D42" s="170"/>
      <c r="E42" s="170"/>
      <c r="F42" s="170"/>
      <c r="G42" s="170"/>
      <c r="H42" s="170"/>
      <c r="I42" s="171"/>
    </row>
    <row r="43" spans="2:9" x14ac:dyDescent="0.35">
      <c r="C43" s="172"/>
      <c r="D43" s="173"/>
      <c r="E43" s="173"/>
      <c r="F43" s="173"/>
      <c r="G43" s="173"/>
      <c r="H43" s="173"/>
      <c r="I43" s="174"/>
    </row>
    <row r="44" spans="2:9" x14ac:dyDescent="0.35">
      <c r="C44" s="172"/>
      <c r="D44" s="173"/>
      <c r="E44" s="173"/>
      <c r="F44" s="173"/>
      <c r="G44" s="173"/>
      <c r="H44" s="173"/>
      <c r="I44" s="174"/>
    </row>
    <row r="45" spans="2:9" x14ac:dyDescent="0.35">
      <c r="C45" s="175"/>
      <c r="D45" s="176"/>
      <c r="E45" s="176"/>
      <c r="F45" s="176"/>
      <c r="G45" s="176"/>
      <c r="H45" s="176"/>
      <c r="I45" s="177"/>
    </row>
  </sheetData>
  <sheetProtection algorithmName="SHA-512" hashValue="rg8P02kYoqf67npqM7fpgjuvsQKJIojnYOTsUOrhAdIXXKKqvKtBDAGnzU3xej3P2R8O7t0DscBIu7zizfPpBA==" saltValue="wTEDDGdjFxsXBkdbqi3Dlg==" spinCount="100000" sheet="1" objects="1" scenarios="1"/>
  <mergeCells count="16">
    <mergeCell ref="C42:I45"/>
    <mergeCell ref="C24:I24"/>
    <mergeCell ref="C25:I25"/>
    <mergeCell ref="C26:I26"/>
    <mergeCell ref="C27:I27"/>
    <mergeCell ref="C28:I28"/>
    <mergeCell ref="C29:I29"/>
    <mergeCell ref="C30:I30"/>
    <mergeCell ref="C31:I31"/>
    <mergeCell ref="C15:I16"/>
    <mergeCell ref="C3:I3"/>
    <mergeCell ref="C21:I21"/>
    <mergeCell ref="C39:I39"/>
    <mergeCell ref="C22:I22"/>
    <mergeCell ref="D17:E17"/>
    <mergeCell ref="D18:E18"/>
  </mergeCells>
  <dataValidations count="2">
    <dataValidation type="list" allowBlank="1" showInputMessage="1" showErrorMessage="1" sqref="E6" xr:uid="{00000000-0002-0000-0000-000000000000}">
      <formula1>MUNI</formula1>
    </dataValidation>
    <dataValidation type="list" allowBlank="1" showInputMessage="1" showErrorMessage="1" sqref="E11" xr:uid="{00000000-0002-0000-0000-000001000000}">
      <formula1>REP_PER</formula1>
    </dataValidation>
  </dataValidations>
  <hyperlinks>
    <hyperlink ref="E9" r:id="rId1" display="jane.doe@yourtown.gov"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105"/>
  <sheetViews>
    <sheetView workbookViewId="0"/>
  </sheetViews>
  <sheetFormatPr defaultRowHeight="14.5" x14ac:dyDescent="0.35"/>
  <cols>
    <col min="1" max="1" width="34.6328125" customWidth="1"/>
    <col min="2" max="5" width="15.6328125" customWidth="1"/>
    <col min="6" max="6" width="15.6328125" style="10" customWidth="1"/>
    <col min="7" max="7" width="15.6328125" customWidth="1"/>
    <col min="8" max="8" width="15.90625" customWidth="1"/>
    <col min="9" max="9" width="16.54296875" customWidth="1"/>
    <col min="10" max="10" width="19" style="3" customWidth="1"/>
    <col min="11" max="11" width="23.453125" customWidth="1"/>
    <col min="12" max="12" width="38" customWidth="1"/>
    <col min="13" max="13" width="31.453125" customWidth="1"/>
    <col min="14" max="14" width="30.36328125" customWidth="1"/>
    <col min="15" max="15" width="28.08984375" style="3" customWidth="1"/>
    <col min="16" max="16" width="30.08984375" style="3" customWidth="1"/>
    <col min="17" max="18" width="28.453125" customWidth="1"/>
    <col min="19" max="19" width="26.54296875" bestFit="1" customWidth="1"/>
    <col min="20" max="20" width="34.453125" customWidth="1"/>
  </cols>
  <sheetData>
    <row r="1" spans="1:20" s="70" customFormat="1" x14ac:dyDescent="0.35">
      <c r="A1" s="115" t="s">
        <v>36</v>
      </c>
      <c r="B1" s="116" t="s">
        <v>37</v>
      </c>
      <c r="C1" s="116" t="s">
        <v>38</v>
      </c>
      <c r="D1" s="116" t="s">
        <v>39</v>
      </c>
      <c r="E1" s="116" t="s">
        <v>40</v>
      </c>
      <c r="F1" s="119" t="s">
        <v>41</v>
      </c>
      <c r="G1" s="116" t="s">
        <v>42</v>
      </c>
      <c r="H1" s="116" t="s">
        <v>43</v>
      </c>
      <c r="I1" s="116" t="s">
        <v>44</v>
      </c>
      <c r="J1" s="120" t="s">
        <v>45</v>
      </c>
      <c r="K1" s="116" t="s">
        <v>46</v>
      </c>
      <c r="L1" s="116" t="s">
        <v>47</v>
      </c>
      <c r="M1" s="116" t="s">
        <v>48</v>
      </c>
      <c r="N1" s="116" t="s">
        <v>49</v>
      </c>
      <c r="O1" s="120" t="s">
        <v>50</v>
      </c>
      <c r="P1" s="120" t="s">
        <v>51</v>
      </c>
      <c r="Q1" s="116" t="s">
        <v>52</v>
      </c>
      <c r="R1" s="116" t="s">
        <v>53</v>
      </c>
      <c r="S1" s="116" t="s">
        <v>54</v>
      </c>
      <c r="T1" s="121" t="s">
        <v>55</v>
      </c>
    </row>
    <row r="2" spans="1:20" x14ac:dyDescent="0.35">
      <c r="A2" s="112" t="s">
        <v>56</v>
      </c>
      <c r="B2" s="84"/>
      <c r="C2" s="84"/>
      <c r="D2" s="84"/>
      <c r="E2" s="84"/>
      <c r="F2" s="110"/>
      <c r="G2" s="84"/>
      <c r="H2" s="84"/>
      <c r="I2" s="84"/>
      <c r="J2" s="111"/>
      <c r="K2" s="84"/>
      <c r="L2" s="84"/>
      <c r="M2" s="84"/>
      <c r="N2" s="84"/>
      <c r="O2" s="111"/>
      <c r="P2" s="111"/>
      <c r="Q2" s="84"/>
      <c r="R2" s="84"/>
      <c r="S2" s="84"/>
      <c r="T2" s="122"/>
    </row>
    <row r="3" spans="1:20" x14ac:dyDescent="0.35">
      <c r="A3" s="117" t="s">
        <v>57</v>
      </c>
      <c r="B3" s="118">
        <v>111111111</v>
      </c>
      <c r="C3" s="118" t="s">
        <v>58</v>
      </c>
      <c r="D3" s="118" t="s">
        <v>59</v>
      </c>
      <c r="E3" s="118" t="s">
        <v>60</v>
      </c>
      <c r="F3" s="123">
        <v>2133</v>
      </c>
      <c r="G3" s="145" t="s">
        <v>61</v>
      </c>
      <c r="H3" s="124">
        <v>43891</v>
      </c>
      <c r="I3" s="118" t="s">
        <v>62</v>
      </c>
      <c r="J3" s="125">
        <v>1000000</v>
      </c>
      <c r="K3" s="118" t="s">
        <v>63</v>
      </c>
      <c r="L3" s="118" t="s">
        <v>59</v>
      </c>
      <c r="M3" s="124">
        <v>43891</v>
      </c>
      <c r="N3" s="124">
        <v>43920</v>
      </c>
      <c r="O3" s="125">
        <v>500</v>
      </c>
      <c r="P3" s="125">
        <v>500</v>
      </c>
      <c r="Q3" s="88" t="str">
        <f>IFERROR(INDEX('Lists (to be hidden)'!$E:$E,MATCH(R3,'Lists (to be hidden)'!$F:$F,0)), "")</f>
        <v>Core municipal services in a declared public health emergency</v>
      </c>
      <c r="R3" s="126" t="s">
        <v>64</v>
      </c>
      <c r="S3" s="88" t="str">
        <f>IFERROR(INDEX('Lists (to be hidden)'!$G:$G,MATCH(R3,'Lists (to be hidden)'!$F:$F,0)),"")</f>
        <v>Personal Protective Equipment</v>
      </c>
      <c r="T3" s="127" t="s">
        <v>65</v>
      </c>
    </row>
    <row r="4" spans="1:20" x14ac:dyDescent="0.35">
      <c r="A4" s="117" t="s">
        <v>66</v>
      </c>
      <c r="B4" s="118" t="s">
        <v>67</v>
      </c>
      <c r="C4" s="118" t="s">
        <v>58</v>
      </c>
      <c r="D4" s="118" t="s">
        <v>59</v>
      </c>
      <c r="E4" s="118" t="s">
        <v>60</v>
      </c>
      <c r="F4" s="123">
        <v>2133</v>
      </c>
      <c r="G4" s="146" t="s">
        <v>68</v>
      </c>
      <c r="H4" s="124">
        <v>43891</v>
      </c>
      <c r="I4" s="118" t="s">
        <v>69</v>
      </c>
      <c r="J4" s="125">
        <v>50000</v>
      </c>
      <c r="K4" s="118" t="s">
        <v>70</v>
      </c>
      <c r="L4" s="118" t="s">
        <v>59</v>
      </c>
      <c r="M4" s="124">
        <v>43891</v>
      </c>
      <c r="N4" s="124">
        <v>44012</v>
      </c>
      <c r="O4" s="125">
        <v>50000</v>
      </c>
      <c r="P4" s="125">
        <v>0</v>
      </c>
      <c r="Q4" s="88" t="str">
        <f>IFERROR(INDEX('Lists (to be hidden)'!$E:$E,MATCH(R4,'Lists (to be hidden)'!$F:$F,0)), "")</f>
        <v>Core municipal services in a declared public health emergency</v>
      </c>
      <c r="R4" s="118" t="s">
        <v>71</v>
      </c>
      <c r="S4" s="88" t="str">
        <f>IFERROR(INDEX('Lists (to be hidden)'!$G:$G,MATCH(R4,'Lists (to be hidden)'!$F:$F,0)),"")</f>
        <v>Administrative Expenses</v>
      </c>
      <c r="T4" s="127" t="s">
        <v>72</v>
      </c>
    </row>
    <row r="5" spans="1:20" x14ac:dyDescent="0.35">
      <c r="A5" s="112" t="s">
        <v>73</v>
      </c>
      <c r="B5" s="84"/>
      <c r="C5" s="84"/>
      <c r="D5" s="84"/>
      <c r="E5" s="84"/>
      <c r="F5" s="110"/>
      <c r="G5" s="84"/>
      <c r="H5" s="84"/>
      <c r="I5" s="84"/>
      <c r="J5" s="111"/>
      <c r="K5" s="84"/>
      <c r="L5" s="84"/>
      <c r="M5" s="84"/>
      <c r="N5" s="84"/>
      <c r="O5" s="111"/>
      <c r="P5" s="111"/>
      <c r="Q5" s="84"/>
      <c r="R5" s="84"/>
      <c r="S5" s="84"/>
      <c r="T5" s="122"/>
    </row>
    <row r="6" spans="1:20" x14ac:dyDescent="0.35">
      <c r="A6" s="71"/>
      <c r="B6" s="72"/>
      <c r="C6" s="72"/>
      <c r="D6" s="72"/>
      <c r="E6" s="72"/>
      <c r="F6" s="77"/>
      <c r="G6" s="148" t="s">
        <v>61</v>
      </c>
      <c r="H6" s="73"/>
      <c r="I6" s="72"/>
      <c r="J6" s="74"/>
      <c r="K6" s="72"/>
      <c r="L6" s="72"/>
      <c r="M6" s="73"/>
      <c r="N6" s="73"/>
      <c r="O6" s="74"/>
      <c r="P6" s="74"/>
      <c r="Q6" s="89" t="str">
        <f>IFERROR(INDEX('Lists (to be hidden)'!$E:$E,MATCH(R6,'Lists (to be hidden)'!$F:$F,0)), "")</f>
        <v/>
      </c>
      <c r="R6" s="72"/>
      <c r="S6" s="89" t="str">
        <f>IFERROR(INDEX('Lists (to be hidden)'!$G:$G,MATCH(R6,'Lists (to be hidden)'!$F:$F,0)),"")</f>
        <v/>
      </c>
      <c r="T6" s="76"/>
    </row>
    <row r="7" spans="1:20" x14ac:dyDescent="0.35">
      <c r="A7" s="71"/>
      <c r="B7" s="72"/>
      <c r="C7" s="72"/>
      <c r="D7" s="72"/>
      <c r="E7" s="72"/>
      <c r="F7" s="77"/>
      <c r="G7" s="147" t="s">
        <v>68</v>
      </c>
      <c r="H7" s="73"/>
      <c r="I7" s="72"/>
      <c r="J7" s="74"/>
      <c r="K7" s="72"/>
      <c r="L7" s="72"/>
      <c r="M7" s="73"/>
      <c r="N7" s="73"/>
      <c r="O7" s="74"/>
      <c r="P7" s="74"/>
      <c r="Q7" s="89" t="str">
        <f>IFERROR(INDEX('Lists (to be hidden)'!$E:$E,MATCH(R7,'Lists (to be hidden)'!$F:$F,0)), "")</f>
        <v/>
      </c>
      <c r="R7" s="72"/>
      <c r="S7" s="89" t="str">
        <f>IFERROR(INDEX('Lists (to be hidden)'!$G:$G,MATCH(R7,'Lists (to be hidden)'!$F:$F,0)),"")</f>
        <v/>
      </c>
      <c r="T7" s="76"/>
    </row>
    <row r="8" spans="1:20" x14ac:dyDescent="0.35">
      <c r="A8" s="71"/>
      <c r="B8" s="72"/>
      <c r="C8" s="72"/>
      <c r="D8" s="72"/>
      <c r="E8" s="72"/>
      <c r="F8" s="77"/>
      <c r="G8" s="147" t="s">
        <v>74</v>
      </c>
      <c r="H8" s="73"/>
      <c r="I8" s="72"/>
      <c r="J8" s="74"/>
      <c r="K8" s="72"/>
      <c r="L8" s="72"/>
      <c r="M8" s="73"/>
      <c r="N8" s="73"/>
      <c r="O8" s="74"/>
      <c r="P8" s="74"/>
      <c r="Q8" s="89" t="str">
        <f>IFERROR(INDEX('Lists (to be hidden)'!$E:$E,MATCH(R8,'Lists (to be hidden)'!$F:$F,0)), "")</f>
        <v/>
      </c>
      <c r="R8" s="72"/>
      <c r="S8" s="89" t="str">
        <f>IFERROR(INDEX('Lists (to be hidden)'!$G:$G,MATCH(R8,'Lists (to be hidden)'!$F:$F,0)),"")</f>
        <v/>
      </c>
      <c r="T8" s="76"/>
    </row>
    <row r="9" spans="1:20" x14ac:dyDescent="0.35">
      <c r="A9" s="71"/>
      <c r="B9" s="72"/>
      <c r="C9" s="72"/>
      <c r="D9" s="72"/>
      <c r="E9" s="72"/>
      <c r="F9" s="77"/>
      <c r="G9" s="147" t="s">
        <v>75</v>
      </c>
      <c r="H9" s="73"/>
      <c r="I9" s="72"/>
      <c r="J9" s="74"/>
      <c r="K9" s="72"/>
      <c r="L9" s="72"/>
      <c r="M9" s="73"/>
      <c r="N9" s="73"/>
      <c r="O9" s="74"/>
      <c r="P9" s="74"/>
      <c r="Q9" s="89" t="str">
        <f>IFERROR(INDEX('Lists (to be hidden)'!$E:$E,MATCH(R9,'Lists (to be hidden)'!$F:$F,0)), "")</f>
        <v/>
      </c>
      <c r="R9" s="72"/>
      <c r="S9" s="89" t="str">
        <f>IFERROR(INDEX('Lists (to be hidden)'!$G:$G,MATCH(R9,'Lists (to be hidden)'!$F:$F,0)),"")</f>
        <v/>
      </c>
      <c r="T9" s="76"/>
    </row>
    <row r="10" spans="1:20" x14ac:dyDescent="0.35">
      <c r="A10" s="71"/>
      <c r="B10" s="72"/>
      <c r="C10" s="72"/>
      <c r="D10" s="72"/>
      <c r="E10" s="72"/>
      <c r="F10" s="77"/>
      <c r="G10" s="147" t="s">
        <v>76</v>
      </c>
      <c r="H10" s="73"/>
      <c r="I10" s="72"/>
      <c r="J10" s="74"/>
      <c r="K10" s="72"/>
      <c r="L10" s="72"/>
      <c r="M10" s="73"/>
      <c r="N10" s="73"/>
      <c r="O10" s="74"/>
      <c r="P10" s="74"/>
      <c r="Q10" s="89" t="str">
        <f>IFERROR(INDEX('Lists (to be hidden)'!$E:$E,MATCH(R10,'Lists (to be hidden)'!$F:$F,0)), "")</f>
        <v/>
      </c>
      <c r="R10" s="72"/>
      <c r="S10" s="89" t="str">
        <f>IFERROR(INDEX('Lists (to be hidden)'!$G:$G,MATCH(R10,'Lists (to be hidden)'!$F:$F,0)),"")</f>
        <v/>
      </c>
      <c r="T10" s="76"/>
    </row>
    <row r="11" spans="1:20" x14ac:dyDescent="0.35">
      <c r="A11" s="71"/>
      <c r="B11" s="72"/>
      <c r="C11" s="72"/>
      <c r="D11" s="72"/>
      <c r="E11" s="72"/>
      <c r="F11" s="77"/>
      <c r="G11" s="148" t="s">
        <v>77</v>
      </c>
      <c r="H11" s="73"/>
      <c r="I11" s="72"/>
      <c r="J11" s="74"/>
      <c r="K11" s="72"/>
      <c r="L11" s="72"/>
      <c r="M11" s="73"/>
      <c r="N11" s="73"/>
      <c r="O11" s="74"/>
      <c r="P11" s="74"/>
      <c r="Q11" s="89" t="str">
        <f>IFERROR(INDEX('Lists (to be hidden)'!$E:$E,MATCH(R11,'Lists (to be hidden)'!$F:$F,0)), "")</f>
        <v/>
      </c>
      <c r="R11" s="72"/>
      <c r="S11" s="89" t="str">
        <f>IFERROR(INDEX('Lists (to be hidden)'!$G:$G,MATCH(R11,'Lists (to be hidden)'!$F:$F,0)),"")</f>
        <v/>
      </c>
      <c r="T11" s="76"/>
    </row>
    <row r="12" spans="1:20" x14ac:dyDescent="0.35">
      <c r="A12" s="71"/>
      <c r="B12" s="72"/>
      <c r="C12" s="72"/>
      <c r="D12" s="72"/>
      <c r="E12" s="72"/>
      <c r="F12" s="77"/>
      <c r="G12" s="147" t="s">
        <v>78</v>
      </c>
      <c r="H12" s="73"/>
      <c r="I12" s="72"/>
      <c r="J12" s="74"/>
      <c r="K12" s="72"/>
      <c r="L12" s="72"/>
      <c r="M12" s="73"/>
      <c r="N12" s="73"/>
      <c r="O12" s="74"/>
      <c r="P12" s="74"/>
      <c r="Q12" s="89" t="str">
        <f>IFERROR(INDEX('Lists (to be hidden)'!$E:$E,MATCH(R12,'Lists (to be hidden)'!$F:$F,0)), "")</f>
        <v/>
      </c>
      <c r="R12" s="72"/>
      <c r="S12" s="89" t="str">
        <f>IFERROR(INDEX('Lists (to be hidden)'!$G:$G,MATCH(R12,'Lists (to be hidden)'!$F:$F,0)),"")</f>
        <v/>
      </c>
      <c r="T12" s="76"/>
    </row>
    <row r="13" spans="1:20" x14ac:dyDescent="0.35">
      <c r="A13" s="71"/>
      <c r="B13" s="72"/>
      <c r="C13" s="72"/>
      <c r="D13" s="72"/>
      <c r="E13" s="72"/>
      <c r="F13" s="77"/>
      <c r="G13" s="147" t="s">
        <v>79</v>
      </c>
      <c r="H13" s="73"/>
      <c r="I13" s="72"/>
      <c r="J13" s="74"/>
      <c r="K13" s="72"/>
      <c r="L13" s="72"/>
      <c r="M13" s="73"/>
      <c r="N13" s="73"/>
      <c r="O13" s="74"/>
      <c r="P13" s="74"/>
      <c r="Q13" s="89" t="str">
        <f>IFERROR(INDEX('Lists (to be hidden)'!$E:$E,MATCH(R13,'Lists (to be hidden)'!$F:$F,0)), "")</f>
        <v/>
      </c>
      <c r="R13" s="72"/>
      <c r="S13" s="89" t="str">
        <f>IFERROR(INDEX('Lists (to be hidden)'!$G:$G,MATCH(R13,'Lists (to be hidden)'!$F:$F,0)),"")</f>
        <v/>
      </c>
      <c r="T13" s="76"/>
    </row>
    <row r="14" spans="1:20" x14ac:dyDescent="0.35">
      <c r="A14" s="71"/>
      <c r="B14" s="72"/>
      <c r="C14" s="72"/>
      <c r="D14" s="72"/>
      <c r="E14" s="72"/>
      <c r="F14" s="77"/>
      <c r="G14" s="148" t="s">
        <v>80</v>
      </c>
      <c r="H14" s="73"/>
      <c r="I14" s="72"/>
      <c r="J14" s="74"/>
      <c r="K14" s="72"/>
      <c r="L14" s="72"/>
      <c r="M14" s="73"/>
      <c r="N14" s="73"/>
      <c r="O14" s="74"/>
      <c r="P14" s="74"/>
      <c r="Q14" s="89" t="str">
        <f>IFERROR(INDEX('Lists (to be hidden)'!$E:$E,MATCH(R14,'Lists (to be hidden)'!$F:$F,0)), "")</f>
        <v/>
      </c>
      <c r="R14" s="72"/>
      <c r="S14" s="89" t="str">
        <f>IFERROR(INDEX('Lists (to be hidden)'!$G:$G,MATCH(R14,'Lists (to be hidden)'!$F:$F,0)),"")</f>
        <v/>
      </c>
      <c r="T14" s="76"/>
    </row>
    <row r="15" spans="1:20" x14ac:dyDescent="0.35">
      <c r="A15" s="71"/>
      <c r="B15" s="72"/>
      <c r="C15" s="72"/>
      <c r="D15" s="72"/>
      <c r="E15" s="72"/>
      <c r="F15" s="77"/>
      <c r="G15" s="147" t="s">
        <v>81</v>
      </c>
      <c r="H15" s="73"/>
      <c r="I15" s="72"/>
      <c r="J15" s="74"/>
      <c r="K15" s="72"/>
      <c r="L15" s="72"/>
      <c r="M15" s="73"/>
      <c r="N15" s="73"/>
      <c r="O15" s="74"/>
      <c r="P15" s="74"/>
      <c r="Q15" s="89" t="str">
        <f>IFERROR(INDEX('Lists (to be hidden)'!$E:$E,MATCH(R15,'Lists (to be hidden)'!$F:$F,0)), "")</f>
        <v/>
      </c>
      <c r="R15" s="72"/>
      <c r="S15" s="89" t="str">
        <f>IFERROR(INDEX('Lists (to be hidden)'!$G:$G,MATCH(R15,'Lists (to be hidden)'!$F:$F,0)),"")</f>
        <v/>
      </c>
      <c r="T15" s="76"/>
    </row>
    <row r="16" spans="1:20" x14ac:dyDescent="0.35">
      <c r="A16" s="71"/>
      <c r="B16" s="72"/>
      <c r="C16" s="72"/>
      <c r="D16" s="72"/>
      <c r="E16" s="72"/>
      <c r="F16" s="77"/>
      <c r="G16" s="147" t="s">
        <v>82</v>
      </c>
      <c r="H16" s="73"/>
      <c r="I16" s="72"/>
      <c r="J16" s="74"/>
      <c r="K16" s="72"/>
      <c r="L16" s="72"/>
      <c r="M16" s="73"/>
      <c r="N16" s="73"/>
      <c r="O16" s="74"/>
      <c r="P16" s="74"/>
      <c r="Q16" s="89" t="str">
        <f>IFERROR(INDEX('Lists (to be hidden)'!$E:$E,MATCH(R16,'Lists (to be hidden)'!$F:$F,0)), "")</f>
        <v/>
      </c>
      <c r="R16" s="72"/>
      <c r="S16" s="89" t="str">
        <f>IFERROR(INDEX('Lists (to be hidden)'!$G:$G,MATCH(R16,'Lists (to be hidden)'!$F:$F,0)),"")</f>
        <v/>
      </c>
      <c r="T16" s="76"/>
    </row>
    <row r="17" spans="1:20" x14ac:dyDescent="0.35">
      <c r="A17" s="71"/>
      <c r="B17" s="72"/>
      <c r="C17" s="72"/>
      <c r="D17" s="72"/>
      <c r="E17" s="72"/>
      <c r="F17" s="77"/>
      <c r="G17" s="147" t="s">
        <v>83</v>
      </c>
      <c r="H17" s="73"/>
      <c r="I17" s="72"/>
      <c r="J17" s="74"/>
      <c r="K17" s="72"/>
      <c r="L17" s="72"/>
      <c r="M17" s="73"/>
      <c r="N17" s="73"/>
      <c r="O17" s="74"/>
      <c r="P17" s="74"/>
      <c r="Q17" s="89" t="str">
        <f>IFERROR(INDEX('Lists (to be hidden)'!$E:$E,MATCH(R17,'Lists (to be hidden)'!$F:$F,0)), "")</f>
        <v/>
      </c>
      <c r="R17" s="72"/>
      <c r="S17" s="89" t="str">
        <f>IFERROR(INDEX('Lists (to be hidden)'!$G:$G,MATCH(R17,'Lists (to be hidden)'!$F:$F,0)),"")</f>
        <v/>
      </c>
      <c r="T17" s="76"/>
    </row>
    <row r="18" spans="1:20" x14ac:dyDescent="0.35">
      <c r="A18" s="71"/>
      <c r="B18" s="72"/>
      <c r="C18" s="72"/>
      <c r="D18" s="72"/>
      <c r="E18" s="72"/>
      <c r="F18" s="77"/>
      <c r="G18" s="147" t="s">
        <v>84</v>
      </c>
      <c r="H18" s="73"/>
      <c r="I18" s="72"/>
      <c r="J18" s="74"/>
      <c r="K18" s="72"/>
      <c r="L18" s="72"/>
      <c r="M18" s="73"/>
      <c r="N18" s="73"/>
      <c r="O18" s="74"/>
      <c r="P18" s="74"/>
      <c r="Q18" s="89" t="str">
        <f>IFERROR(INDEX('Lists (to be hidden)'!$E:$E,MATCH(R18,'Lists (to be hidden)'!$F:$F,0)), "")</f>
        <v/>
      </c>
      <c r="R18" s="72"/>
      <c r="S18" s="89" t="str">
        <f>IFERROR(INDEX('Lists (to be hidden)'!$G:$G,MATCH(R18,'Lists (to be hidden)'!$F:$F,0)),"")</f>
        <v/>
      </c>
      <c r="T18" s="76"/>
    </row>
    <row r="19" spans="1:20" x14ac:dyDescent="0.35">
      <c r="A19" s="71"/>
      <c r="B19" s="72"/>
      <c r="C19" s="72"/>
      <c r="D19" s="72"/>
      <c r="E19" s="72"/>
      <c r="F19" s="77"/>
      <c r="G19" s="148" t="s">
        <v>85</v>
      </c>
      <c r="H19" s="73"/>
      <c r="I19" s="72"/>
      <c r="J19" s="74"/>
      <c r="K19" s="72"/>
      <c r="L19" s="72"/>
      <c r="M19" s="73"/>
      <c r="N19" s="73"/>
      <c r="O19" s="74"/>
      <c r="P19" s="74"/>
      <c r="Q19" s="89" t="str">
        <f>IFERROR(INDEX('Lists (to be hidden)'!$E:$E,MATCH(R19,'Lists (to be hidden)'!$F:$F,0)), "")</f>
        <v/>
      </c>
      <c r="R19" s="72"/>
      <c r="S19" s="89" t="str">
        <f>IFERROR(INDEX('Lists (to be hidden)'!$G:$G,MATCH(R19,'Lists (to be hidden)'!$F:$F,0)),"")</f>
        <v/>
      </c>
      <c r="T19" s="76"/>
    </row>
    <row r="20" spans="1:20" x14ac:dyDescent="0.35">
      <c r="A20" s="71"/>
      <c r="B20" s="72"/>
      <c r="C20" s="72"/>
      <c r="D20" s="72"/>
      <c r="E20" s="72"/>
      <c r="F20" s="77"/>
      <c r="G20" s="147" t="s">
        <v>86</v>
      </c>
      <c r="H20" s="73"/>
      <c r="I20" s="72"/>
      <c r="J20" s="74"/>
      <c r="K20" s="72"/>
      <c r="L20" s="72"/>
      <c r="M20" s="73"/>
      <c r="N20" s="73"/>
      <c r="O20" s="74"/>
      <c r="P20" s="74"/>
      <c r="Q20" s="89" t="str">
        <f>IFERROR(INDEX('Lists (to be hidden)'!$E:$E,MATCH(R20,'Lists (to be hidden)'!$F:$F,0)), "")</f>
        <v/>
      </c>
      <c r="R20" s="72"/>
      <c r="S20" s="89" t="str">
        <f>IFERROR(INDEX('Lists (to be hidden)'!$G:$G,MATCH(R20,'Lists (to be hidden)'!$F:$F,0)),"")</f>
        <v/>
      </c>
      <c r="T20" s="76"/>
    </row>
    <row r="21" spans="1:20" x14ac:dyDescent="0.35">
      <c r="A21" s="71"/>
      <c r="B21" s="72"/>
      <c r="C21" s="72"/>
      <c r="D21" s="72"/>
      <c r="E21" s="72"/>
      <c r="F21" s="77"/>
      <c r="G21" s="147" t="s">
        <v>87</v>
      </c>
      <c r="H21" s="73"/>
      <c r="I21" s="72"/>
      <c r="J21" s="74"/>
      <c r="K21" s="72"/>
      <c r="L21" s="72"/>
      <c r="M21" s="73"/>
      <c r="N21" s="73"/>
      <c r="O21" s="74"/>
      <c r="P21" s="74"/>
      <c r="Q21" s="89" t="str">
        <f>IFERROR(INDEX('Lists (to be hidden)'!$E:$E,MATCH(R21,'Lists (to be hidden)'!$F:$F,0)), "")</f>
        <v/>
      </c>
      <c r="R21" s="72"/>
      <c r="S21" s="89" t="str">
        <f>IFERROR(INDEX('Lists (to be hidden)'!$G:$G,MATCH(R21,'Lists (to be hidden)'!$F:$F,0)),"")</f>
        <v/>
      </c>
      <c r="T21" s="76"/>
    </row>
    <row r="22" spans="1:20" x14ac:dyDescent="0.35">
      <c r="A22" s="71"/>
      <c r="B22" s="72"/>
      <c r="C22" s="72"/>
      <c r="D22" s="72"/>
      <c r="E22" s="72"/>
      <c r="F22" s="77"/>
      <c r="G22" s="148" t="s">
        <v>88</v>
      </c>
      <c r="H22" s="73"/>
      <c r="I22" s="72"/>
      <c r="J22" s="74"/>
      <c r="K22" s="72"/>
      <c r="L22" s="72"/>
      <c r="M22" s="73"/>
      <c r="N22" s="73"/>
      <c r="O22" s="74"/>
      <c r="P22" s="74"/>
      <c r="Q22" s="89" t="str">
        <f>IFERROR(INDEX('Lists (to be hidden)'!$E:$E,MATCH(R22,'Lists (to be hidden)'!$F:$F,0)), "")</f>
        <v/>
      </c>
      <c r="R22" s="72"/>
      <c r="S22" s="89" t="str">
        <f>IFERROR(INDEX('Lists (to be hidden)'!$G:$G,MATCH(R22,'Lists (to be hidden)'!$F:$F,0)),"")</f>
        <v/>
      </c>
      <c r="T22" s="76"/>
    </row>
    <row r="23" spans="1:20" x14ac:dyDescent="0.35">
      <c r="A23" s="71"/>
      <c r="B23" s="72"/>
      <c r="C23" s="72"/>
      <c r="D23" s="72"/>
      <c r="E23" s="72"/>
      <c r="F23" s="77"/>
      <c r="G23" s="147" t="s">
        <v>89</v>
      </c>
      <c r="H23" s="73"/>
      <c r="I23" s="72"/>
      <c r="J23" s="74"/>
      <c r="K23" s="72"/>
      <c r="L23" s="72"/>
      <c r="M23" s="73"/>
      <c r="N23" s="73"/>
      <c r="O23" s="74"/>
      <c r="P23" s="74"/>
      <c r="Q23" s="89" t="str">
        <f>IFERROR(INDEX('Lists (to be hidden)'!$E:$E,MATCH(R23,'Lists (to be hidden)'!$F:$F,0)), "")</f>
        <v/>
      </c>
      <c r="R23" s="72"/>
      <c r="S23" s="89" t="str">
        <f>IFERROR(INDEX('Lists (to be hidden)'!$G:$G,MATCH(R23,'Lists (to be hidden)'!$F:$F,0)),"")</f>
        <v/>
      </c>
      <c r="T23" s="76"/>
    </row>
    <row r="24" spans="1:20" x14ac:dyDescent="0.35">
      <c r="A24" s="71"/>
      <c r="B24" s="72"/>
      <c r="C24" s="72"/>
      <c r="D24" s="72"/>
      <c r="E24" s="72"/>
      <c r="F24" s="77"/>
      <c r="G24" s="147" t="s">
        <v>90</v>
      </c>
      <c r="H24" s="73"/>
      <c r="I24" s="72"/>
      <c r="J24" s="74"/>
      <c r="K24" s="72"/>
      <c r="L24" s="72"/>
      <c r="M24" s="73"/>
      <c r="N24" s="73"/>
      <c r="O24" s="74"/>
      <c r="P24" s="74"/>
      <c r="Q24" s="89" t="str">
        <f>IFERROR(INDEX('Lists (to be hidden)'!$E:$E,MATCH(R24,'Lists (to be hidden)'!$F:$F,0)), "")</f>
        <v/>
      </c>
      <c r="R24" s="72"/>
      <c r="S24" s="89" t="str">
        <f>IFERROR(INDEX('Lists (to be hidden)'!$G:$G,MATCH(R24,'Lists (to be hidden)'!$F:$F,0)),"")</f>
        <v/>
      </c>
      <c r="T24" s="76"/>
    </row>
    <row r="25" spans="1:20" x14ac:dyDescent="0.35">
      <c r="A25" s="71"/>
      <c r="B25" s="72"/>
      <c r="C25" s="72"/>
      <c r="D25" s="72"/>
      <c r="E25" s="72"/>
      <c r="F25" s="77"/>
      <c r="G25" s="147" t="s">
        <v>91</v>
      </c>
      <c r="H25" s="73"/>
      <c r="I25" s="72"/>
      <c r="J25" s="74"/>
      <c r="K25" s="72"/>
      <c r="L25" s="72"/>
      <c r="M25" s="73"/>
      <c r="N25" s="73"/>
      <c r="O25" s="74"/>
      <c r="P25" s="74"/>
      <c r="Q25" s="89" t="str">
        <f>IFERROR(INDEX('Lists (to be hidden)'!$E:$E,MATCH(R25,'Lists (to be hidden)'!$F:$F,0)), "")</f>
        <v/>
      </c>
      <c r="R25" s="72"/>
      <c r="S25" s="89" t="str">
        <f>IFERROR(INDEX('Lists (to be hidden)'!$G:$G,MATCH(R25,'Lists (to be hidden)'!$F:$F,0)),"")</f>
        <v/>
      </c>
      <c r="T25" s="76"/>
    </row>
    <row r="26" spans="1:20" x14ac:dyDescent="0.35">
      <c r="A26" s="71"/>
      <c r="B26" s="72"/>
      <c r="C26" s="72"/>
      <c r="D26" s="72"/>
      <c r="E26" s="72"/>
      <c r="F26" s="77"/>
      <c r="G26" s="147" t="s">
        <v>92</v>
      </c>
      <c r="H26" s="73"/>
      <c r="I26" s="72"/>
      <c r="J26" s="74"/>
      <c r="K26" s="72"/>
      <c r="L26" s="72"/>
      <c r="M26" s="73"/>
      <c r="N26" s="73"/>
      <c r="O26" s="74"/>
      <c r="P26" s="74"/>
      <c r="Q26" s="89" t="str">
        <f>IFERROR(INDEX('Lists (to be hidden)'!$E:$E,MATCH(R26,'Lists (to be hidden)'!$F:$F,0)), "")</f>
        <v/>
      </c>
      <c r="R26" s="72"/>
      <c r="S26" s="89" t="str">
        <f>IFERROR(INDEX('Lists (to be hidden)'!$G:$G,MATCH(R26,'Lists (to be hidden)'!$F:$F,0)),"")</f>
        <v/>
      </c>
      <c r="T26" s="76"/>
    </row>
    <row r="27" spans="1:20" x14ac:dyDescent="0.35">
      <c r="A27" s="71"/>
      <c r="B27" s="72"/>
      <c r="C27" s="72"/>
      <c r="D27" s="72"/>
      <c r="E27" s="72"/>
      <c r="F27" s="77"/>
      <c r="G27" s="148" t="s">
        <v>93</v>
      </c>
      <c r="H27" s="73"/>
      <c r="I27" s="72"/>
      <c r="J27" s="74"/>
      <c r="K27" s="72"/>
      <c r="L27" s="72"/>
      <c r="M27" s="73"/>
      <c r="N27" s="73"/>
      <c r="O27" s="74"/>
      <c r="P27" s="74"/>
      <c r="Q27" s="89" t="str">
        <f>IFERROR(INDEX('Lists (to be hidden)'!$E:$E,MATCH(R27,'Lists (to be hidden)'!$F:$F,0)), "")</f>
        <v/>
      </c>
      <c r="R27" s="72"/>
      <c r="S27" s="89" t="str">
        <f>IFERROR(INDEX('Lists (to be hidden)'!$G:$G,MATCH(R27,'Lists (to be hidden)'!$F:$F,0)),"")</f>
        <v/>
      </c>
      <c r="T27" s="76"/>
    </row>
    <row r="28" spans="1:20" x14ac:dyDescent="0.35">
      <c r="A28" s="71"/>
      <c r="B28" s="72"/>
      <c r="C28" s="72"/>
      <c r="D28" s="72"/>
      <c r="E28" s="72"/>
      <c r="F28" s="77"/>
      <c r="G28" s="147" t="s">
        <v>94</v>
      </c>
      <c r="H28" s="73"/>
      <c r="I28" s="72"/>
      <c r="J28" s="74"/>
      <c r="K28" s="72"/>
      <c r="L28" s="72"/>
      <c r="M28" s="73"/>
      <c r="N28" s="73"/>
      <c r="O28" s="74"/>
      <c r="P28" s="74"/>
      <c r="Q28" s="89" t="str">
        <f>IFERROR(INDEX('Lists (to be hidden)'!$E:$E,MATCH(R28,'Lists (to be hidden)'!$F:$F,0)), "")</f>
        <v/>
      </c>
      <c r="R28" s="72"/>
      <c r="S28" s="89" t="str">
        <f>IFERROR(INDEX('Lists (to be hidden)'!$G:$G,MATCH(R28,'Lists (to be hidden)'!$F:$F,0)),"")</f>
        <v/>
      </c>
      <c r="T28" s="76"/>
    </row>
    <row r="29" spans="1:20" x14ac:dyDescent="0.35">
      <c r="A29" s="71"/>
      <c r="B29" s="72"/>
      <c r="C29" s="72"/>
      <c r="D29" s="72"/>
      <c r="E29" s="72"/>
      <c r="F29" s="77"/>
      <c r="G29" s="147" t="s">
        <v>95</v>
      </c>
      <c r="H29" s="73"/>
      <c r="I29" s="72"/>
      <c r="J29" s="74"/>
      <c r="K29" s="72"/>
      <c r="L29" s="72"/>
      <c r="M29" s="73"/>
      <c r="N29" s="73"/>
      <c r="O29" s="74"/>
      <c r="P29" s="74"/>
      <c r="Q29" s="89" t="str">
        <f>IFERROR(INDEX('Lists (to be hidden)'!$E:$E,MATCH(R29,'Lists (to be hidden)'!$F:$F,0)), "")</f>
        <v/>
      </c>
      <c r="R29" s="72"/>
      <c r="S29" s="89" t="str">
        <f>IFERROR(INDEX('Lists (to be hidden)'!$G:$G,MATCH(R29,'Lists (to be hidden)'!$F:$F,0)),"")</f>
        <v/>
      </c>
      <c r="T29" s="76"/>
    </row>
    <row r="30" spans="1:20" x14ac:dyDescent="0.35">
      <c r="A30" s="71"/>
      <c r="B30" s="72"/>
      <c r="C30" s="72"/>
      <c r="D30" s="72"/>
      <c r="E30" s="72"/>
      <c r="F30" s="77"/>
      <c r="G30" s="148" t="s">
        <v>96</v>
      </c>
      <c r="H30" s="73"/>
      <c r="I30" s="72"/>
      <c r="J30" s="74"/>
      <c r="K30" s="72"/>
      <c r="L30" s="72"/>
      <c r="M30" s="73"/>
      <c r="N30" s="73"/>
      <c r="O30" s="74"/>
      <c r="P30" s="74"/>
      <c r="Q30" s="89" t="str">
        <f>IFERROR(INDEX('Lists (to be hidden)'!$E:$E,MATCH(R30,'Lists (to be hidden)'!$F:$F,0)), "")</f>
        <v/>
      </c>
      <c r="R30" s="72"/>
      <c r="S30" s="89" t="str">
        <f>IFERROR(INDEX('Lists (to be hidden)'!$G:$G,MATCH(R30,'Lists (to be hidden)'!$F:$F,0)),"")</f>
        <v/>
      </c>
      <c r="T30" s="76"/>
    </row>
    <row r="31" spans="1:20" x14ac:dyDescent="0.35">
      <c r="A31" s="71"/>
      <c r="B31" s="72"/>
      <c r="C31" s="72"/>
      <c r="D31" s="72"/>
      <c r="E31" s="72"/>
      <c r="F31" s="77"/>
      <c r="G31" s="147" t="s">
        <v>97</v>
      </c>
      <c r="H31" s="73"/>
      <c r="I31" s="72"/>
      <c r="J31" s="74"/>
      <c r="K31" s="72"/>
      <c r="L31" s="72"/>
      <c r="M31" s="73"/>
      <c r="N31" s="73"/>
      <c r="O31" s="74"/>
      <c r="P31" s="74"/>
      <c r="Q31" s="89" t="str">
        <f>IFERROR(INDEX('Lists (to be hidden)'!$E:$E,MATCH(R31,'Lists (to be hidden)'!$F:$F,0)), "")</f>
        <v/>
      </c>
      <c r="R31" s="72"/>
      <c r="S31" s="89" t="str">
        <f>IFERROR(INDEX('Lists (to be hidden)'!$G:$G,MATCH(R31,'Lists (to be hidden)'!$F:$F,0)),"")</f>
        <v/>
      </c>
      <c r="T31" s="76"/>
    </row>
    <row r="32" spans="1:20" x14ac:dyDescent="0.35">
      <c r="A32" s="71"/>
      <c r="B32" s="72"/>
      <c r="C32" s="72"/>
      <c r="D32" s="72"/>
      <c r="E32" s="72"/>
      <c r="F32" s="77"/>
      <c r="G32" s="147" t="s">
        <v>98</v>
      </c>
      <c r="H32" s="73"/>
      <c r="I32" s="72"/>
      <c r="J32" s="74"/>
      <c r="K32" s="72"/>
      <c r="L32" s="72"/>
      <c r="M32" s="73"/>
      <c r="N32" s="73"/>
      <c r="O32" s="74"/>
      <c r="P32" s="74"/>
      <c r="Q32" s="89" t="str">
        <f>IFERROR(INDEX('Lists (to be hidden)'!$E:$E,MATCH(R32,'Lists (to be hidden)'!$F:$F,0)), "")</f>
        <v/>
      </c>
      <c r="R32" s="72"/>
      <c r="S32" s="89" t="str">
        <f>IFERROR(INDEX('Lists (to be hidden)'!$G:$G,MATCH(R32,'Lists (to be hidden)'!$F:$F,0)),"")</f>
        <v/>
      </c>
      <c r="T32" s="76"/>
    </row>
    <row r="33" spans="1:20" x14ac:dyDescent="0.35">
      <c r="A33" s="71"/>
      <c r="B33" s="72"/>
      <c r="C33" s="72"/>
      <c r="D33" s="72"/>
      <c r="E33" s="72"/>
      <c r="F33" s="77"/>
      <c r="G33" s="147" t="s">
        <v>99</v>
      </c>
      <c r="H33" s="73"/>
      <c r="I33" s="72"/>
      <c r="J33" s="74"/>
      <c r="K33" s="72"/>
      <c r="L33" s="72"/>
      <c r="M33" s="73"/>
      <c r="N33" s="73"/>
      <c r="O33" s="74"/>
      <c r="P33" s="74"/>
      <c r="Q33" s="89" t="str">
        <f>IFERROR(INDEX('Lists (to be hidden)'!$E:$E,MATCH(R33,'Lists (to be hidden)'!$F:$F,0)), "")</f>
        <v/>
      </c>
      <c r="R33" s="72"/>
      <c r="S33" s="89" t="str">
        <f>IFERROR(INDEX('Lists (to be hidden)'!$G:$G,MATCH(R33,'Lists (to be hidden)'!$F:$F,0)),"")</f>
        <v/>
      </c>
      <c r="T33" s="76"/>
    </row>
    <row r="34" spans="1:20" x14ac:dyDescent="0.35">
      <c r="A34" s="71"/>
      <c r="B34" s="72"/>
      <c r="C34" s="72"/>
      <c r="D34" s="72"/>
      <c r="E34" s="72"/>
      <c r="F34" s="77"/>
      <c r="G34" s="147" t="s">
        <v>100</v>
      </c>
      <c r="H34" s="73"/>
      <c r="I34" s="72"/>
      <c r="J34" s="74"/>
      <c r="K34" s="72"/>
      <c r="L34" s="72"/>
      <c r="M34" s="73"/>
      <c r="N34" s="73"/>
      <c r="O34" s="74"/>
      <c r="P34" s="74"/>
      <c r="Q34" s="89" t="str">
        <f>IFERROR(INDEX('Lists (to be hidden)'!$E:$E,MATCH(R34,'Lists (to be hidden)'!$F:$F,0)), "")</f>
        <v/>
      </c>
      <c r="R34" s="72"/>
      <c r="S34" s="89" t="str">
        <f>IFERROR(INDEX('Lists (to be hidden)'!$G:$G,MATCH(R34,'Lists (to be hidden)'!$F:$F,0)),"")</f>
        <v/>
      </c>
      <c r="T34" s="76"/>
    </row>
    <row r="35" spans="1:20" x14ac:dyDescent="0.35">
      <c r="A35" s="71"/>
      <c r="B35" s="72"/>
      <c r="C35" s="72"/>
      <c r="D35" s="72"/>
      <c r="E35" s="72"/>
      <c r="F35" s="77"/>
      <c r="G35" s="148" t="s">
        <v>101</v>
      </c>
      <c r="H35" s="73"/>
      <c r="I35" s="72"/>
      <c r="J35" s="74"/>
      <c r="K35" s="72"/>
      <c r="L35" s="72"/>
      <c r="M35" s="73"/>
      <c r="N35" s="73"/>
      <c r="O35" s="74"/>
      <c r="P35" s="74"/>
      <c r="Q35" s="89" t="str">
        <f>IFERROR(INDEX('Lists (to be hidden)'!$E:$E,MATCH(R35,'Lists (to be hidden)'!$F:$F,0)), "")</f>
        <v/>
      </c>
      <c r="R35" s="72"/>
      <c r="S35" s="89" t="str">
        <f>IFERROR(INDEX('Lists (to be hidden)'!$G:$G,MATCH(R35,'Lists (to be hidden)'!$F:$F,0)),"")</f>
        <v/>
      </c>
      <c r="T35" s="76"/>
    </row>
    <row r="36" spans="1:20" x14ac:dyDescent="0.35">
      <c r="A36" s="71"/>
      <c r="B36" s="72"/>
      <c r="C36" s="72"/>
      <c r="D36" s="72"/>
      <c r="E36" s="72"/>
      <c r="F36" s="77"/>
      <c r="G36" s="147" t="s">
        <v>102</v>
      </c>
      <c r="H36" s="73"/>
      <c r="I36" s="72"/>
      <c r="J36" s="74"/>
      <c r="K36" s="72"/>
      <c r="L36" s="72"/>
      <c r="M36" s="73"/>
      <c r="N36" s="73"/>
      <c r="O36" s="74"/>
      <c r="P36" s="74"/>
      <c r="Q36" s="89" t="str">
        <f>IFERROR(INDEX('Lists (to be hidden)'!$E:$E,MATCH(R36,'Lists (to be hidden)'!$F:$F,0)), "")</f>
        <v/>
      </c>
      <c r="R36" s="72"/>
      <c r="S36" s="89" t="str">
        <f>IFERROR(INDEX('Lists (to be hidden)'!$G:$G,MATCH(R36,'Lists (to be hidden)'!$F:$F,0)),"")</f>
        <v/>
      </c>
      <c r="T36" s="76"/>
    </row>
    <row r="37" spans="1:20" x14ac:dyDescent="0.35">
      <c r="A37" s="71"/>
      <c r="B37" s="72"/>
      <c r="C37" s="72"/>
      <c r="D37" s="72"/>
      <c r="E37" s="72"/>
      <c r="F37" s="77"/>
      <c r="G37" s="147" t="s">
        <v>103</v>
      </c>
      <c r="H37" s="73"/>
      <c r="I37" s="72"/>
      <c r="J37" s="74"/>
      <c r="K37" s="72"/>
      <c r="L37" s="72"/>
      <c r="M37" s="73"/>
      <c r="N37" s="73"/>
      <c r="O37" s="74"/>
      <c r="P37" s="74"/>
      <c r="Q37" s="89" t="str">
        <f>IFERROR(INDEX('Lists (to be hidden)'!$E:$E,MATCH(R37,'Lists (to be hidden)'!$F:$F,0)), "")</f>
        <v/>
      </c>
      <c r="R37" s="72"/>
      <c r="S37" s="89" t="str">
        <f>IFERROR(INDEX('Lists (to be hidden)'!$G:$G,MATCH(R37,'Lists (to be hidden)'!$F:$F,0)),"")</f>
        <v/>
      </c>
      <c r="T37" s="76"/>
    </row>
    <row r="38" spans="1:20" x14ac:dyDescent="0.35">
      <c r="A38" s="71"/>
      <c r="B38" s="72"/>
      <c r="C38" s="72"/>
      <c r="D38" s="72"/>
      <c r="E38" s="72"/>
      <c r="F38" s="77"/>
      <c r="G38" s="148" t="s">
        <v>104</v>
      </c>
      <c r="H38" s="73"/>
      <c r="I38" s="72"/>
      <c r="J38" s="74"/>
      <c r="K38" s="72"/>
      <c r="L38" s="72"/>
      <c r="M38" s="73"/>
      <c r="N38" s="73"/>
      <c r="O38" s="74"/>
      <c r="P38" s="74"/>
      <c r="Q38" s="89" t="str">
        <f>IFERROR(INDEX('Lists (to be hidden)'!$E:$E,MATCH(R38,'Lists (to be hidden)'!$F:$F,0)), "")</f>
        <v/>
      </c>
      <c r="R38" s="72"/>
      <c r="S38" s="89" t="str">
        <f>IFERROR(INDEX('Lists (to be hidden)'!$G:$G,MATCH(R38,'Lists (to be hidden)'!$F:$F,0)),"")</f>
        <v/>
      </c>
      <c r="T38" s="76"/>
    </row>
    <row r="39" spans="1:20" x14ac:dyDescent="0.35">
      <c r="A39" s="71"/>
      <c r="B39" s="72"/>
      <c r="C39" s="72"/>
      <c r="D39" s="72"/>
      <c r="E39" s="72"/>
      <c r="F39" s="77"/>
      <c r="G39" s="147" t="s">
        <v>105</v>
      </c>
      <c r="H39" s="73"/>
      <c r="I39" s="72"/>
      <c r="J39" s="74"/>
      <c r="K39" s="72"/>
      <c r="L39" s="72"/>
      <c r="M39" s="73"/>
      <c r="N39" s="73"/>
      <c r="O39" s="74"/>
      <c r="P39" s="74"/>
      <c r="Q39" s="89" t="str">
        <f>IFERROR(INDEX('Lists (to be hidden)'!$E:$E,MATCH(R39,'Lists (to be hidden)'!$F:$F,0)), "")</f>
        <v/>
      </c>
      <c r="R39" s="72"/>
      <c r="S39" s="89" t="str">
        <f>IFERROR(INDEX('Lists (to be hidden)'!$G:$G,MATCH(R39,'Lists (to be hidden)'!$F:$F,0)),"")</f>
        <v/>
      </c>
      <c r="T39" s="76"/>
    </row>
    <row r="40" spans="1:20" x14ac:dyDescent="0.35">
      <c r="A40" s="71"/>
      <c r="B40" s="72"/>
      <c r="C40" s="72"/>
      <c r="D40" s="72"/>
      <c r="E40" s="72"/>
      <c r="F40" s="77"/>
      <c r="G40" s="147" t="s">
        <v>106</v>
      </c>
      <c r="H40" s="73"/>
      <c r="I40" s="72"/>
      <c r="J40" s="74"/>
      <c r="K40" s="72"/>
      <c r="L40" s="72"/>
      <c r="M40" s="73"/>
      <c r="N40" s="73"/>
      <c r="O40" s="74"/>
      <c r="P40" s="74"/>
      <c r="Q40" s="89" t="str">
        <f>IFERROR(INDEX('Lists (to be hidden)'!$E:$E,MATCH(R40,'Lists (to be hidden)'!$F:$F,0)), "")</f>
        <v/>
      </c>
      <c r="R40" s="72"/>
      <c r="S40" s="89" t="str">
        <f>IFERROR(INDEX('Lists (to be hidden)'!$G:$G,MATCH(R40,'Lists (to be hidden)'!$F:$F,0)),"")</f>
        <v/>
      </c>
      <c r="T40" s="76"/>
    </row>
    <row r="41" spans="1:20" x14ac:dyDescent="0.35">
      <c r="A41" s="71"/>
      <c r="B41" s="72"/>
      <c r="C41" s="72"/>
      <c r="D41" s="72"/>
      <c r="E41" s="72"/>
      <c r="F41" s="77"/>
      <c r="G41" s="147" t="s">
        <v>107</v>
      </c>
      <c r="H41" s="73"/>
      <c r="I41" s="72"/>
      <c r="J41" s="74"/>
      <c r="K41" s="72"/>
      <c r="L41" s="72"/>
      <c r="M41" s="73"/>
      <c r="N41" s="73"/>
      <c r="O41" s="74"/>
      <c r="P41" s="74"/>
      <c r="Q41" s="89" t="str">
        <f>IFERROR(INDEX('Lists (to be hidden)'!$E:$E,MATCH(R41,'Lists (to be hidden)'!$F:$F,0)), "")</f>
        <v/>
      </c>
      <c r="R41" s="72"/>
      <c r="S41" s="89" t="str">
        <f>IFERROR(INDEX('Lists (to be hidden)'!$G:$G,MATCH(R41,'Lists (to be hidden)'!$F:$F,0)),"")</f>
        <v/>
      </c>
      <c r="T41" s="76"/>
    </row>
    <row r="42" spans="1:20" x14ac:dyDescent="0.35">
      <c r="A42" s="71"/>
      <c r="B42" s="72"/>
      <c r="C42" s="72"/>
      <c r="D42" s="72"/>
      <c r="E42" s="72"/>
      <c r="F42" s="77"/>
      <c r="G42" s="147" t="s">
        <v>108</v>
      </c>
      <c r="H42" s="73"/>
      <c r="I42" s="72"/>
      <c r="J42" s="74"/>
      <c r="K42" s="72"/>
      <c r="L42" s="72"/>
      <c r="M42" s="73"/>
      <c r="N42" s="73"/>
      <c r="O42" s="74"/>
      <c r="P42" s="74"/>
      <c r="Q42" s="89" t="str">
        <f>IFERROR(INDEX('Lists (to be hidden)'!$E:$E,MATCH(R42,'Lists (to be hidden)'!$F:$F,0)), "")</f>
        <v/>
      </c>
      <c r="R42" s="72"/>
      <c r="S42" s="89" t="str">
        <f>IFERROR(INDEX('Lists (to be hidden)'!$G:$G,MATCH(R42,'Lists (to be hidden)'!$F:$F,0)),"")</f>
        <v/>
      </c>
      <c r="T42" s="76"/>
    </row>
    <row r="43" spans="1:20" x14ac:dyDescent="0.35">
      <c r="A43" s="71"/>
      <c r="B43" s="72"/>
      <c r="C43" s="72"/>
      <c r="D43" s="72"/>
      <c r="E43" s="72"/>
      <c r="F43" s="77"/>
      <c r="G43" s="148" t="s">
        <v>109</v>
      </c>
      <c r="H43" s="73"/>
      <c r="I43" s="72"/>
      <c r="J43" s="74"/>
      <c r="K43" s="72"/>
      <c r="L43" s="72"/>
      <c r="M43" s="73"/>
      <c r="N43" s="73"/>
      <c r="O43" s="74"/>
      <c r="P43" s="74"/>
      <c r="Q43" s="89" t="str">
        <f>IFERROR(INDEX('Lists (to be hidden)'!$E:$E,MATCH(R43,'Lists (to be hidden)'!$F:$F,0)), "")</f>
        <v/>
      </c>
      <c r="R43" s="72"/>
      <c r="S43" s="89" t="str">
        <f>IFERROR(INDEX('Lists (to be hidden)'!$G:$G,MATCH(R43,'Lists (to be hidden)'!$F:$F,0)),"")</f>
        <v/>
      </c>
      <c r="T43" s="76"/>
    </row>
    <row r="44" spans="1:20" x14ac:dyDescent="0.35">
      <c r="A44" s="71"/>
      <c r="B44" s="72"/>
      <c r="C44" s="72"/>
      <c r="D44" s="72"/>
      <c r="E44" s="72"/>
      <c r="F44" s="77"/>
      <c r="G44" s="147" t="s">
        <v>110</v>
      </c>
      <c r="H44" s="73"/>
      <c r="I44" s="72"/>
      <c r="J44" s="74"/>
      <c r="K44" s="72"/>
      <c r="L44" s="72"/>
      <c r="M44" s="73"/>
      <c r="N44" s="73"/>
      <c r="O44" s="74"/>
      <c r="P44" s="74"/>
      <c r="Q44" s="89" t="str">
        <f>IFERROR(INDEX('Lists (to be hidden)'!$E:$E,MATCH(R44,'Lists (to be hidden)'!$F:$F,0)), "")</f>
        <v/>
      </c>
      <c r="R44" s="72"/>
      <c r="S44" s="89" t="str">
        <f>IFERROR(INDEX('Lists (to be hidden)'!$G:$G,MATCH(R44,'Lists (to be hidden)'!$F:$F,0)),"")</f>
        <v/>
      </c>
      <c r="T44" s="76"/>
    </row>
    <row r="45" spans="1:20" x14ac:dyDescent="0.35">
      <c r="A45" s="71"/>
      <c r="B45" s="72"/>
      <c r="C45" s="72"/>
      <c r="D45" s="72"/>
      <c r="E45" s="72"/>
      <c r="F45" s="77"/>
      <c r="G45" s="147" t="s">
        <v>111</v>
      </c>
      <c r="H45" s="73"/>
      <c r="I45" s="72"/>
      <c r="J45" s="74"/>
      <c r="K45" s="72"/>
      <c r="L45" s="72"/>
      <c r="M45" s="73"/>
      <c r="N45" s="73"/>
      <c r="O45" s="74"/>
      <c r="P45" s="74"/>
      <c r="Q45" s="89" t="str">
        <f>IFERROR(INDEX('Lists (to be hidden)'!$E:$E,MATCH(R45,'Lists (to be hidden)'!$F:$F,0)), "")</f>
        <v/>
      </c>
      <c r="R45" s="72"/>
      <c r="S45" s="89" t="str">
        <f>IFERROR(INDEX('Lists (to be hidden)'!$G:$G,MATCH(R45,'Lists (to be hidden)'!$F:$F,0)),"")</f>
        <v/>
      </c>
      <c r="T45" s="76"/>
    </row>
    <row r="46" spans="1:20" x14ac:dyDescent="0.35">
      <c r="A46" s="71"/>
      <c r="B46" s="72"/>
      <c r="C46" s="72"/>
      <c r="D46" s="72"/>
      <c r="E46" s="72"/>
      <c r="F46" s="77"/>
      <c r="G46" s="148" t="s">
        <v>112</v>
      </c>
      <c r="H46" s="73"/>
      <c r="I46" s="72"/>
      <c r="J46" s="74"/>
      <c r="K46" s="72"/>
      <c r="L46" s="72"/>
      <c r="M46" s="73"/>
      <c r="N46" s="73"/>
      <c r="O46" s="74"/>
      <c r="P46" s="74"/>
      <c r="Q46" s="89" t="str">
        <f>IFERROR(INDEX('Lists (to be hidden)'!$E:$E,MATCH(R46,'Lists (to be hidden)'!$F:$F,0)), "")</f>
        <v/>
      </c>
      <c r="R46" s="72"/>
      <c r="S46" s="89" t="str">
        <f>IFERROR(INDEX('Lists (to be hidden)'!$G:$G,MATCH(R46,'Lists (to be hidden)'!$F:$F,0)),"")</f>
        <v/>
      </c>
      <c r="T46" s="76"/>
    </row>
    <row r="47" spans="1:20" x14ac:dyDescent="0.35">
      <c r="A47" s="71"/>
      <c r="B47" s="72"/>
      <c r="C47" s="72"/>
      <c r="D47" s="72"/>
      <c r="E47" s="72"/>
      <c r="F47" s="77"/>
      <c r="G47" s="147" t="s">
        <v>113</v>
      </c>
      <c r="H47" s="73"/>
      <c r="I47" s="72"/>
      <c r="J47" s="74"/>
      <c r="K47" s="72"/>
      <c r="L47" s="72"/>
      <c r="M47" s="73"/>
      <c r="N47" s="73"/>
      <c r="O47" s="74"/>
      <c r="P47" s="74"/>
      <c r="Q47" s="89" t="str">
        <f>IFERROR(INDEX('Lists (to be hidden)'!$E:$E,MATCH(R47,'Lists (to be hidden)'!$F:$F,0)), "")</f>
        <v/>
      </c>
      <c r="R47" s="72"/>
      <c r="S47" s="89" t="str">
        <f>IFERROR(INDEX('Lists (to be hidden)'!$G:$G,MATCH(R47,'Lists (to be hidden)'!$F:$F,0)),"")</f>
        <v/>
      </c>
      <c r="T47" s="76"/>
    </row>
    <row r="48" spans="1:20" x14ac:dyDescent="0.35">
      <c r="A48" s="71"/>
      <c r="B48" s="72"/>
      <c r="C48" s="72"/>
      <c r="D48" s="72"/>
      <c r="E48" s="72"/>
      <c r="F48" s="77"/>
      <c r="G48" s="147" t="s">
        <v>114</v>
      </c>
      <c r="H48" s="73"/>
      <c r="I48" s="72"/>
      <c r="J48" s="74"/>
      <c r="K48" s="72"/>
      <c r="L48" s="72"/>
      <c r="M48" s="73"/>
      <c r="N48" s="73"/>
      <c r="O48" s="74"/>
      <c r="P48" s="74"/>
      <c r="Q48" s="89" t="str">
        <f>IFERROR(INDEX('Lists (to be hidden)'!$E:$E,MATCH(R48,'Lists (to be hidden)'!$F:$F,0)), "")</f>
        <v/>
      </c>
      <c r="R48" s="72"/>
      <c r="S48" s="89" t="str">
        <f>IFERROR(INDEX('Lists (to be hidden)'!$G:$G,MATCH(R48,'Lists (to be hidden)'!$F:$F,0)),"")</f>
        <v/>
      </c>
      <c r="T48" s="76"/>
    </row>
    <row r="49" spans="1:20" x14ac:dyDescent="0.35">
      <c r="A49" s="71"/>
      <c r="B49" s="72"/>
      <c r="C49" s="72"/>
      <c r="D49" s="72"/>
      <c r="E49" s="72"/>
      <c r="F49" s="77"/>
      <c r="G49" s="147" t="s">
        <v>115</v>
      </c>
      <c r="H49" s="73"/>
      <c r="I49" s="72"/>
      <c r="J49" s="74"/>
      <c r="K49" s="72"/>
      <c r="L49" s="72"/>
      <c r="M49" s="73"/>
      <c r="N49" s="73"/>
      <c r="O49" s="74"/>
      <c r="P49" s="74"/>
      <c r="Q49" s="89" t="str">
        <f>IFERROR(INDEX('Lists (to be hidden)'!$E:$E,MATCH(R49,'Lists (to be hidden)'!$F:$F,0)), "")</f>
        <v/>
      </c>
      <c r="R49" s="72"/>
      <c r="S49" s="89" t="str">
        <f>IFERROR(INDEX('Lists (to be hidden)'!$G:$G,MATCH(R49,'Lists (to be hidden)'!$F:$F,0)),"")</f>
        <v/>
      </c>
      <c r="T49" s="76"/>
    </row>
    <row r="50" spans="1:20" x14ac:dyDescent="0.35">
      <c r="A50" s="71"/>
      <c r="B50" s="72"/>
      <c r="C50" s="72"/>
      <c r="D50" s="72"/>
      <c r="E50" s="72"/>
      <c r="F50" s="77"/>
      <c r="G50" s="147" t="s">
        <v>116</v>
      </c>
      <c r="H50" s="73"/>
      <c r="I50" s="72"/>
      <c r="J50" s="74"/>
      <c r="K50" s="72"/>
      <c r="L50" s="72"/>
      <c r="M50" s="73"/>
      <c r="N50" s="73"/>
      <c r="O50" s="74"/>
      <c r="P50" s="74"/>
      <c r="Q50" s="89" t="str">
        <f>IFERROR(INDEX('Lists (to be hidden)'!$E:$E,MATCH(R50,'Lists (to be hidden)'!$F:$F,0)), "")</f>
        <v/>
      </c>
      <c r="R50" s="72"/>
      <c r="S50" s="89" t="str">
        <f>IFERROR(INDEX('Lists (to be hidden)'!$G:$G,MATCH(R50,'Lists (to be hidden)'!$F:$F,0)),"")</f>
        <v/>
      </c>
      <c r="T50" s="76"/>
    </row>
    <row r="51" spans="1:20" x14ac:dyDescent="0.35">
      <c r="A51" s="78"/>
      <c r="B51" s="79"/>
      <c r="C51" s="79"/>
      <c r="D51" s="79"/>
      <c r="E51" s="79"/>
      <c r="F51" s="80"/>
      <c r="G51" s="148" t="s">
        <v>117</v>
      </c>
      <c r="H51" s="81"/>
      <c r="I51" s="79"/>
      <c r="J51" s="82"/>
      <c r="K51" s="79"/>
      <c r="L51" s="79"/>
      <c r="M51" s="81"/>
      <c r="N51" s="81"/>
      <c r="O51" s="82"/>
      <c r="P51" s="82"/>
      <c r="Q51" s="90" t="str">
        <f>IFERROR(INDEX('Lists (to be hidden)'!$E:$E,MATCH(R51,'Lists (to be hidden)'!$F:$F,0)), "")</f>
        <v/>
      </c>
      <c r="R51" s="79"/>
      <c r="S51" s="90" t="str">
        <f>IFERROR(INDEX('Lists (to be hidden)'!$G:$G,MATCH(R51,'Lists (to be hidden)'!$F:$F,0)),"")</f>
        <v/>
      </c>
      <c r="T51" s="83"/>
    </row>
    <row r="52" spans="1:20" x14ac:dyDescent="0.35">
      <c r="A52" s="78"/>
      <c r="B52" s="79"/>
      <c r="C52" s="79"/>
      <c r="D52" s="79"/>
      <c r="E52" s="79"/>
      <c r="F52" s="80"/>
      <c r="G52" s="147" t="s">
        <v>118</v>
      </c>
      <c r="H52" s="81"/>
      <c r="I52" s="79"/>
      <c r="J52" s="82"/>
      <c r="K52" s="79"/>
      <c r="L52" s="79"/>
      <c r="M52" s="81"/>
      <c r="N52" s="81"/>
      <c r="O52" s="82"/>
      <c r="P52" s="82"/>
      <c r="Q52" s="90" t="str">
        <f>IFERROR(INDEX('Lists (to be hidden)'!$E:$E,MATCH(R52,'Lists (to be hidden)'!$F:$F,0)), "")</f>
        <v/>
      </c>
      <c r="R52" s="79"/>
      <c r="S52" s="90" t="str">
        <f>IFERROR(INDEX('Lists (to be hidden)'!$G:$G,MATCH(R52,'Lists (to be hidden)'!$F:$F,0)),"")</f>
        <v/>
      </c>
      <c r="T52" s="83"/>
    </row>
    <row r="53" spans="1:20" x14ac:dyDescent="0.35">
      <c r="A53" s="78"/>
      <c r="B53" s="79"/>
      <c r="C53" s="79"/>
      <c r="D53" s="79"/>
      <c r="E53" s="79"/>
      <c r="F53" s="80"/>
      <c r="G53" s="147" t="s">
        <v>119</v>
      </c>
      <c r="H53" s="81"/>
      <c r="I53" s="79"/>
      <c r="J53" s="82"/>
      <c r="K53" s="79"/>
      <c r="L53" s="79"/>
      <c r="M53" s="81"/>
      <c r="N53" s="81"/>
      <c r="O53" s="82"/>
      <c r="P53" s="82"/>
      <c r="Q53" s="90" t="str">
        <f>IFERROR(INDEX('Lists (to be hidden)'!$E:$E,MATCH(R53,'Lists (to be hidden)'!$F:$F,0)), "")</f>
        <v/>
      </c>
      <c r="R53" s="79"/>
      <c r="S53" s="90" t="str">
        <f>IFERROR(INDEX('Lists (to be hidden)'!$G:$G,MATCH(R53,'Lists (to be hidden)'!$F:$F,0)),"")</f>
        <v/>
      </c>
      <c r="T53" s="83"/>
    </row>
    <row r="54" spans="1:20" x14ac:dyDescent="0.35">
      <c r="A54" s="78"/>
      <c r="B54" s="79"/>
      <c r="C54" s="79"/>
      <c r="D54" s="79"/>
      <c r="E54" s="79"/>
      <c r="F54" s="80"/>
      <c r="G54" s="148" t="s">
        <v>120</v>
      </c>
      <c r="H54" s="81"/>
      <c r="I54" s="79"/>
      <c r="J54" s="82"/>
      <c r="K54" s="79"/>
      <c r="L54" s="79"/>
      <c r="M54" s="81"/>
      <c r="N54" s="81"/>
      <c r="O54" s="82"/>
      <c r="P54" s="82"/>
      <c r="Q54" s="90" t="str">
        <f>IFERROR(INDEX('Lists (to be hidden)'!$E:$E,MATCH(R54,'Lists (to be hidden)'!$F:$F,0)), "")</f>
        <v/>
      </c>
      <c r="R54" s="79"/>
      <c r="S54" s="90" t="str">
        <f>IFERROR(INDEX('Lists (to be hidden)'!$G:$G,MATCH(R54,'Lists (to be hidden)'!$F:$F,0)),"")</f>
        <v/>
      </c>
      <c r="T54" s="83"/>
    </row>
    <row r="55" spans="1:20" x14ac:dyDescent="0.35">
      <c r="A55" s="78"/>
      <c r="B55" s="79"/>
      <c r="C55" s="79"/>
      <c r="D55" s="79"/>
      <c r="E55" s="79"/>
      <c r="F55" s="80"/>
      <c r="G55" s="147" t="s">
        <v>121</v>
      </c>
      <c r="H55" s="81"/>
      <c r="I55" s="79"/>
      <c r="J55" s="82"/>
      <c r="K55" s="79"/>
      <c r="L55" s="79"/>
      <c r="M55" s="81"/>
      <c r="N55" s="81"/>
      <c r="O55" s="82"/>
      <c r="P55" s="82"/>
      <c r="Q55" s="90" t="str">
        <f>IFERROR(INDEX('Lists (to be hidden)'!$E:$E,MATCH(R55,'Lists (to be hidden)'!$F:$F,0)), "")</f>
        <v/>
      </c>
      <c r="R55" s="79"/>
      <c r="S55" s="90" t="str">
        <f>IFERROR(INDEX('Lists (to be hidden)'!$G:$G,MATCH(R55,'Lists (to be hidden)'!$F:$F,0)),"")</f>
        <v/>
      </c>
      <c r="T55" s="83"/>
    </row>
    <row r="56" spans="1:20" x14ac:dyDescent="0.35">
      <c r="A56" s="71"/>
      <c r="B56" s="72"/>
      <c r="C56" s="72"/>
      <c r="D56" s="72"/>
      <c r="E56" s="72"/>
      <c r="F56" s="77"/>
      <c r="G56" s="147" t="s">
        <v>122</v>
      </c>
      <c r="H56" s="73"/>
      <c r="I56" s="72"/>
      <c r="J56" s="74"/>
      <c r="K56" s="72"/>
      <c r="L56" s="72"/>
      <c r="M56" s="73"/>
      <c r="N56" s="73"/>
      <c r="O56" s="74"/>
      <c r="P56" s="74"/>
      <c r="Q56" s="89" t="str">
        <f>IFERROR(INDEX('Lists (to be hidden)'!$E:$E,MATCH(R56,'Lists (to be hidden)'!$F:$F,0)), "")</f>
        <v/>
      </c>
      <c r="R56" s="72"/>
      <c r="S56" s="89" t="str">
        <f>IFERROR(INDEX('Lists (to be hidden)'!$G:$G,MATCH(R56,'Lists (to be hidden)'!$F:$F,0)),"")</f>
        <v/>
      </c>
      <c r="T56" s="76"/>
    </row>
    <row r="57" spans="1:20" x14ac:dyDescent="0.35">
      <c r="A57" s="71"/>
      <c r="B57" s="72"/>
      <c r="C57" s="72"/>
      <c r="D57" s="72"/>
      <c r="E57" s="72"/>
      <c r="F57" s="77"/>
      <c r="G57" s="147" t="s">
        <v>123</v>
      </c>
      <c r="H57" s="73"/>
      <c r="I57" s="72"/>
      <c r="J57" s="74"/>
      <c r="K57" s="72"/>
      <c r="L57" s="72"/>
      <c r="M57" s="73"/>
      <c r="N57" s="73"/>
      <c r="O57" s="74"/>
      <c r="P57" s="74"/>
      <c r="Q57" s="89" t="str">
        <f>IFERROR(INDEX('Lists (to be hidden)'!$E:$E,MATCH(R57,'Lists (to be hidden)'!$F:$F,0)), "")</f>
        <v/>
      </c>
      <c r="R57" s="72"/>
      <c r="S57" s="89" t="str">
        <f>IFERROR(INDEX('Lists (to be hidden)'!$G:$G,MATCH(R57,'Lists (to be hidden)'!$F:$F,0)),"")</f>
        <v/>
      </c>
      <c r="T57" s="76"/>
    </row>
    <row r="58" spans="1:20" x14ac:dyDescent="0.35">
      <c r="A58" s="71"/>
      <c r="B58" s="72"/>
      <c r="C58" s="72"/>
      <c r="D58" s="72"/>
      <c r="E58" s="72"/>
      <c r="F58" s="77"/>
      <c r="G58" s="147" t="s">
        <v>124</v>
      </c>
      <c r="H58" s="73"/>
      <c r="I58" s="72"/>
      <c r="J58" s="74"/>
      <c r="K58" s="72"/>
      <c r="L58" s="72"/>
      <c r="M58" s="73"/>
      <c r="N58" s="73"/>
      <c r="O58" s="74"/>
      <c r="P58" s="74"/>
      <c r="Q58" s="89" t="str">
        <f>IFERROR(INDEX('Lists (to be hidden)'!$E:$E,MATCH(R58,'Lists (to be hidden)'!$F:$F,0)), "")</f>
        <v/>
      </c>
      <c r="R58" s="72"/>
      <c r="S58" s="89" t="str">
        <f>IFERROR(INDEX('Lists (to be hidden)'!$G:$G,MATCH(R58,'Lists (to be hidden)'!$F:$F,0)),"")</f>
        <v/>
      </c>
      <c r="T58" s="76"/>
    </row>
    <row r="59" spans="1:20" x14ac:dyDescent="0.35">
      <c r="A59" s="71"/>
      <c r="B59" s="72"/>
      <c r="C59" s="72"/>
      <c r="D59" s="72"/>
      <c r="E59" s="72"/>
      <c r="F59" s="77"/>
      <c r="G59" s="148" t="s">
        <v>125</v>
      </c>
      <c r="H59" s="73"/>
      <c r="I59" s="72"/>
      <c r="J59" s="74"/>
      <c r="K59" s="72"/>
      <c r="L59" s="72"/>
      <c r="M59" s="73"/>
      <c r="N59" s="73"/>
      <c r="O59" s="74"/>
      <c r="P59" s="74"/>
      <c r="Q59" s="89" t="str">
        <f>IFERROR(INDEX('Lists (to be hidden)'!$E:$E,MATCH(R59,'Lists (to be hidden)'!$F:$F,0)), "")</f>
        <v/>
      </c>
      <c r="R59" s="72"/>
      <c r="S59" s="89" t="str">
        <f>IFERROR(INDEX('Lists (to be hidden)'!$G:$G,MATCH(R59,'Lists (to be hidden)'!$F:$F,0)),"")</f>
        <v/>
      </c>
      <c r="T59" s="76"/>
    </row>
    <row r="60" spans="1:20" x14ac:dyDescent="0.35">
      <c r="A60" s="71"/>
      <c r="B60" s="72"/>
      <c r="C60" s="72"/>
      <c r="D60" s="72"/>
      <c r="E60" s="72"/>
      <c r="F60" s="77"/>
      <c r="G60" s="147" t="s">
        <v>126</v>
      </c>
      <c r="H60" s="73"/>
      <c r="I60" s="72"/>
      <c r="J60" s="74"/>
      <c r="K60" s="72"/>
      <c r="L60" s="72"/>
      <c r="M60" s="73"/>
      <c r="N60" s="73"/>
      <c r="O60" s="74"/>
      <c r="P60" s="74"/>
      <c r="Q60" s="89" t="str">
        <f>IFERROR(INDEX('Lists (to be hidden)'!$E:$E,MATCH(R60,'Lists (to be hidden)'!$F:$F,0)), "")</f>
        <v/>
      </c>
      <c r="R60" s="72"/>
      <c r="S60" s="89" t="str">
        <f>IFERROR(INDEX('Lists (to be hidden)'!$G:$G,MATCH(R60,'Lists (to be hidden)'!$F:$F,0)),"")</f>
        <v/>
      </c>
      <c r="T60" s="76"/>
    </row>
    <row r="61" spans="1:20" x14ac:dyDescent="0.35">
      <c r="A61" s="71"/>
      <c r="B61" s="72"/>
      <c r="C61" s="72"/>
      <c r="D61" s="72"/>
      <c r="E61" s="72"/>
      <c r="F61" s="77"/>
      <c r="G61" s="147" t="s">
        <v>127</v>
      </c>
      <c r="H61" s="73"/>
      <c r="I61" s="72"/>
      <c r="J61" s="74"/>
      <c r="K61" s="72"/>
      <c r="L61" s="72"/>
      <c r="M61" s="73"/>
      <c r="N61" s="73"/>
      <c r="O61" s="74"/>
      <c r="P61" s="74"/>
      <c r="Q61" s="89" t="str">
        <f>IFERROR(INDEX('Lists (to be hidden)'!$E:$E,MATCH(R61,'Lists (to be hidden)'!$F:$F,0)), "")</f>
        <v/>
      </c>
      <c r="R61" s="72"/>
      <c r="S61" s="89" t="str">
        <f>IFERROR(INDEX('Lists (to be hidden)'!$G:$G,MATCH(R61,'Lists (to be hidden)'!$F:$F,0)),"")</f>
        <v/>
      </c>
      <c r="T61" s="76"/>
    </row>
    <row r="62" spans="1:20" x14ac:dyDescent="0.35">
      <c r="A62" s="71"/>
      <c r="B62" s="72"/>
      <c r="C62" s="72"/>
      <c r="D62" s="72"/>
      <c r="E62" s="72"/>
      <c r="F62" s="77"/>
      <c r="G62" s="148" t="s">
        <v>128</v>
      </c>
      <c r="H62" s="73"/>
      <c r="I62" s="72"/>
      <c r="J62" s="74"/>
      <c r="K62" s="72"/>
      <c r="L62" s="72"/>
      <c r="M62" s="73"/>
      <c r="N62" s="73"/>
      <c r="O62" s="74"/>
      <c r="P62" s="74"/>
      <c r="Q62" s="89" t="str">
        <f>IFERROR(INDEX('Lists (to be hidden)'!$E:$E,MATCH(R62,'Lists (to be hidden)'!$F:$F,0)), "")</f>
        <v/>
      </c>
      <c r="R62" s="72"/>
      <c r="S62" s="89" t="str">
        <f>IFERROR(INDEX('Lists (to be hidden)'!$G:$G,MATCH(R62,'Lists (to be hidden)'!$F:$F,0)),"")</f>
        <v/>
      </c>
      <c r="T62" s="76"/>
    </row>
    <row r="63" spans="1:20" x14ac:dyDescent="0.35">
      <c r="A63" s="71"/>
      <c r="B63" s="72"/>
      <c r="C63" s="72"/>
      <c r="D63" s="72"/>
      <c r="E63" s="72"/>
      <c r="F63" s="77"/>
      <c r="G63" s="147" t="s">
        <v>129</v>
      </c>
      <c r="H63" s="73"/>
      <c r="I63" s="72"/>
      <c r="J63" s="74"/>
      <c r="K63" s="72"/>
      <c r="L63" s="72"/>
      <c r="M63" s="73"/>
      <c r="N63" s="73"/>
      <c r="O63" s="74"/>
      <c r="P63" s="74"/>
      <c r="Q63" s="89" t="str">
        <f>IFERROR(INDEX('Lists (to be hidden)'!$E:$E,MATCH(R63,'Lists (to be hidden)'!$F:$F,0)), "")</f>
        <v/>
      </c>
      <c r="R63" s="72"/>
      <c r="S63" s="89" t="str">
        <f>IFERROR(INDEX('Lists (to be hidden)'!$G:$G,MATCH(R63,'Lists (to be hidden)'!$F:$F,0)),"")</f>
        <v/>
      </c>
      <c r="T63" s="76"/>
    </row>
    <row r="64" spans="1:20" x14ac:dyDescent="0.35">
      <c r="A64" s="71"/>
      <c r="B64" s="72"/>
      <c r="C64" s="72"/>
      <c r="D64" s="72"/>
      <c r="E64" s="72"/>
      <c r="F64" s="77"/>
      <c r="G64" s="147" t="s">
        <v>130</v>
      </c>
      <c r="H64" s="73"/>
      <c r="I64" s="72"/>
      <c r="J64" s="74"/>
      <c r="K64" s="72"/>
      <c r="L64" s="72"/>
      <c r="M64" s="73"/>
      <c r="N64" s="73"/>
      <c r="O64" s="74"/>
      <c r="P64" s="74"/>
      <c r="Q64" s="89" t="str">
        <f>IFERROR(INDEX('Lists (to be hidden)'!$E:$E,MATCH(R64,'Lists (to be hidden)'!$F:$F,0)), "")</f>
        <v/>
      </c>
      <c r="R64" s="72"/>
      <c r="S64" s="89" t="str">
        <f>IFERROR(INDEX('Lists (to be hidden)'!$G:$G,MATCH(R64,'Lists (to be hidden)'!$F:$F,0)),"")</f>
        <v/>
      </c>
      <c r="T64" s="76"/>
    </row>
    <row r="65" spans="1:20" x14ac:dyDescent="0.35">
      <c r="A65" s="71"/>
      <c r="B65" s="72"/>
      <c r="C65" s="72"/>
      <c r="D65" s="72"/>
      <c r="E65" s="72"/>
      <c r="F65" s="77"/>
      <c r="G65" s="147" t="s">
        <v>131</v>
      </c>
      <c r="H65" s="73"/>
      <c r="I65" s="72"/>
      <c r="J65" s="74"/>
      <c r="K65" s="72"/>
      <c r="L65" s="72"/>
      <c r="M65" s="73"/>
      <c r="N65" s="73"/>
      <c r="O65" s="74"/>
      <c r="P65" s="74"/>
      <c r="Q65" s="89" t="str">
        <f>IFERROR(INDEX('Lists (to be hidden)'!$E:$E,MATCH(R65,'Lists (to be hidden)'!$F:$F,0)), "")</f>
        <v/>
      </c>
      <c r="R65" s="72"/>
      <c r="S65" s="89" t="str">
        <f>IFERROR(INDEX('Lists (to be hidden)'!$G:$G,MATCH(R65,'Lists (to be hidden)'!$F:$F,0)),"")</f>
        <v/>
      </c>
      <c r="T65" s="76"/>
    </row>
    <row r="66" spans="1:20" x14ac:dyDescent="0.35">
      <c r="A66" s="71"/>
      <c r="B66" s="72"/>
      <c r="C66" s="72"/>
      <c r="D66" s="72"/>
      <c r="E66" s="72"/>
      <c r="F66" s="77"/>
      <c r="G66" s="147" t="s">
        <v>132</v>
      </c>
      <c r="H66" s="73"/>
      <c r="I66" s="72"/>
      <c r="J66" s="74"/>
      <c r="K66" s="72"/>
      <c r="L66" s="72"/>
      <c r="M66" s="73"/>
      <c r="N66" s="73"/>
      <c r="O66" s="74"/>
      <c r="P66" s="74"/>
      <c r="Q66" s="89" t="str">
        <f>IFERROR(INDEX('Lists (to be hidden)'!$E:$E,MATCH(R66,'Lists (to be hidden)'!$F:$F,0)), "")</f>
        <v/>
      </c>
      <c r="R66" s="72"/>
      <c r="S66" s="89" t="str">
        <f>IFERROR(INDEX('Lists (to be hidden)'!$G:$G,MATCH(R66,'Lists (to be hidden)'!$F:$F,0)),"")</f>
        <v/>
      </c>
      <c r="T66" s="76"/>
    </row>
    <row r="67" spans="1:20" x14ac:dyDescent="0.35">
      <c r="A67" s="71"/>
      <c r="B67" s="72"/>
      <c r="C67" s="72"/>
      <c r="D67" s="72"/>
      <c r="E67" s="72"/>
      <c r="F67" s="77"/>
      <c r="G67" s="148" t="s">
        <v>133</v>
      </c>
      <c r="H67" s="73"/>
      <c r="I67" s="72"/>
      <c r="J67" s="74"/>
      <c r="K67" s="72"/>
      <c r="L67" s="72"/>
      <c r="M67" s="73"/>
      <c r="N67" s="73"/>
      <c r="O67" s="74"/>
      <c r="P67" s="74"/>
      <c r="Q67" s="89" t="str">
        <f>IFERROR(INDEX('Lists (to be hidden)'!$E:$E,MATCH(R67,'Lists (to be hidden)'!$F:$F,0)), "")</f>
        <v/>
      </c>
      <c r="R67" s="72"/>
      <c r="S67" s="89" t="str">
        <f>IFERROR(INDEX('Lists (to be hidden)'!$G:$G,MATCH(R67,'Lists (to be hidden)'!$F:$F,0)),"")</f>
        <v/>
      </c>
      <c r="T67" s="76"/>
    </row>
    <row r="68" spans="1:20" x14ac:dyDescent="0.35">
      <c r="A68" s="71"/>
      <c r="B68" s="72"/>
      <c r="C68" s="72"/>
      <c r="D68" s="72"/>
      <c r="E68" s="72"/>
      <c r="F68" s="77"/>
      <c r="G68" s="147" t="s">
        <v>134</v>
      </c>
      <c r="H68" s="73"/>
      <c r="I68" s="72"/>
      <c r="J68" s="74"/>
      <c r="K68" s="72"/>
      <c r="L68" s="72"/>
      <c r="M68" s="73"/>
      <c r="N68" s="73"/>
      <c r="O68" s="74"/>
      <c r="P68" s="74"/>
      <c r="Q68" s="89" t="str">
        <f>IFERROR(INDEX('Lists (to be hidden)'!$E:$E,MATCH(R68,'Lists (to be hidden)'!$F:$F,0)), "")</f>
        <v/>
      </c>
      <c r="R68" s="72"/>
      <c r="S68" s="89" t="str">
        <f>IFERROR(INDEX('Lists (to be hidden)'!$G:$G,MATCH(R68,'Lists (to be hidden)'!$F:$F,0)),"")</f>
        <v/>
      </c>
      <c r="T68" s="76"/>
    </row>
    <row r="69" spans="1:20" x14ac:dyDescent="0.35">
      <c r="A69" s="71"/>
      <c r="B69" s="72"/>
      <c r="C69" s="72"/>
      <c r="D69" s="72"/>
      <c r="E69" s="72"/>
      <c r="F69" s="77"/>
      <c r="G69" s="147" t="s">
        <v>135</v>
      </c>
      <c r="H69" s="73"/>
      <c r="I69" s="72"/>
      <c r="J69" s="74"/>
      <c r="K69" s="72"/>
      <c r="L69" s="72"/>
      <c r="M69" s="73"/>
      <c r="N69" s="73"/>
      <c r="O69" s="74"/>
      <c r="P69" s="74"/>
      <c r="Q69" s="89" t="str">
        <f>IFERROR(INDEX('Lists (to be hidden)'!$E:$E,MATCH(R69,'Lists (to be hidden)'!$F:$F,0)), "")</f>
        <v/>
      </c>
      <c r="R69" s="72"/>
      <c r="S69" s="89" t="str">
        <f>IFERROR(INDEX('Lists (to be hidden)'!$G:$G,MATCH(R69,'Lists (to be hidden)'!$F:$F,0)),"")</f>
        <v/>
      </c>
      <c r="T69" s="76"/>
    </row>
    <row r="70" spans="1:20" x14ac:dyDescent="0.35">
      <c r="A70" s="71"/>
      <c r="B70" s="72"/>
      <c r="C70" s="72"/>
      <c r="D70" s="72"/>
      <c r="E70" s="72"/>
      <c r="F70" s="77"/>
      <c r="G70" s="148" t="s">
        <v>136</v>
      </c>
      <c r="H70" s="73"/>
      <c r="I70" s="72"/>
      <c r="J70" s="74"/>
      <c r="K70" s="72"/>
      <c r="L70" s="72"/>
      <c r="M70" s="73"/>
      <c r="N70" s="73"/>
      <c r="O70" s="74"/>
      <c r="P70" s="74"/>
      <c r="Q70" s="89" t="str">
        <f>IFERROR(INDEX('Lists (to be hidden)'!$E:$E,MATCH(R70,'Lists (to be hidden)'!$F:$F,0)), "")</f>
        <v/>
      </c>
      <c r="R70" s="72"/>
      <c r="S70" s="89" t="str">
        <f>IFERROR(INDEX('Lists (to be hidden)'!$G:$G,MATCH(R70,'Lists (to be hidden)'!$F:$F,0)),"")</f>
        <v/>
      </c>
      <c r="T70" s="76"/>
    </row>
    <row r="71" spans="1:20" x14ac:dyDescent="0.35">
      <c r="A71" s="71"/>
      <c r="B71" s="72"/>
      <c r="C71" s="72"/>
      <c r="D71" s="72"/>
      <c r="E71" s="72"/>
      <c r="F71" s="77"/>
      <c r="G71" s="147" t="s">
        <v>137</v>
      </c>
      <c r="H71" s="73"/>
      <c r="I71" s="72"/>
      <c r="J71" s="74"/>
      <c r="K71" s="72"/>
      <c r="L71" s="72"/>
      <c r="M71" s="73"/>
      <c r="N71" s="73"/>
      <c r="O71" s="74"/>
      <c r="P71" s="74"/>
      <c r="Q71" s="89" t="str">
        <f>IFERROR(INDEX('Lists (to be hidden)'!$E:$E,MATCH(R71,'Lists (to be hidden)'!$F:$F,0)), "")</f>
        <v/>
      </c>
      <c r="R71" s="72"/>
      <c r="S71" s="89" t="str">
        <f>IFERROR(INDEX('Lists (to be hidden)'!$G:$G,MATCH(R71,'Lists (to be hidden)'!$F:$F,0)),"")</f>
        <v/>
      </c>
      <c r="T71" s="76"/>
    </row>
    <row r="72" spans="1:20" x14ac:dyDescent="0.35">
      <c r="A72" s="71"/>
      <c r="B72" s="72"/>
      <c r="C72" s="72"/>
      <c r="D72" s="72"/>
      <c r="E72" s="72"/>
      <c r="F72" s="77"/>
      <c r="G72" s="147" t="s">
        <v>138</v>
      </c>
      <c r="H72" s="73"/>
      <c r="I72" s="72"/>
      <c r="J72" s="74"/>
      <c r="K72" s="72"/>
      <c r="L72" s="72"/>
      <c r="M72" s="73"/>
      <c r="N72" s="73"/>
      <c r="O72" s="74"/>
      <c r="P72" s="74"/>
      <c r="Q72" s="89" t="str">
        <f>IFERROR(INDEX('Lists (to be hidden)'!$E:$E,MATCH(R72,'Lists (to be hidden)'!$F:$F,0)), "")</f>
        <v/>
      </c>
      <c r="R72" s="72"/>
      <c r="S72" s="89" t="str">
        <f>IFERROR(INDEX('Lists (to be hidden)'!$G:$G,MATCH(R72,'Lists (to be hidden)'!$F:$F,0)),"")</f>
        <v/>
      </c>
      <c r="T72" s="76"/>
    </row>
    <row r="73" spans="1:20" x14ac:dyDescent="0.35">
      <c r="A73" s="71"/>
      <c r="B73" s="72"/>
      <c r="C73" s="72"/>
      <c r="D73" s="72"/>
      <c r="E73" s="72"/>
      <c r="F73" s="77"/>
      <c r="G73" s="147" t="s">
        <v>139</v>
      </c>
      <c r="H73" s="73"/>
      <c r="I73" s="72"/>
      <c r="J73" s="74"/>
      <c r="K73" s="72"/>
      <c r="L73" s="72"/>
      <c r="M73" s="73"/>
      <c r="N73" s="73"/>
      <c r="O73" s="74"/>
      <c r="P73" s="74"/>
      <c r="Q73" s="89" t="str">
        <f>IFERROR(INDEX('Lists (to be hidden)'!$E:$E,MATCH(R73,'Lists (to be hidden)'!$F:$F,0)), "")</f>
        <v/>
      </c>
      <c r="R73" s="72"/>
      <c r="S73" s="89" t="str">
        <f>IFERROR(INDEX('Lists (to be hidden)'!$G:$G,MATCH(R73,'Lists (to be hidden)'!$F:$F,0)),"")</f>
        <v/>
      </c>
      <c r="T73" s="76"/>
    </row>
    <row r="74" spans="1:20" x14ac:dyDescent="0.35">
      <c r="A74" s="71"/>
      <c r="B74" s="72"/>
      <c r="C74" s="72"/>
      <c r="D74" s="72"/>
      <c r="E74" s="72"/>
      <c r="F74" s="77"/>
      <c r="G74" s="147" t="s">
        <v>140</v>
      </c>
      <c r="H74" s="73"/>
      <c r="I74" s="72"/>
      <c r="J74" s="74"/>
      <c r="K74" s="72"/>
      <c r="L74" s="72"/>
      <c r="M74" s="73"/>
      <c r="N74" s="73"/>
      <c r="O74" s="74"/>
      <c r="P74" s="74"/>
      <c r="Q74" s="89" t="str">
        <f>IFERROR(INDEX('Lists (to be hidden)'!$E:$E,MATCH(R74,'Lists (to be hidden)'!$F:$F,0)), "")</f>
        <v/>
      </c>
      <c r="R74" s="72"/>
      <c r="S74" s="89" t="str">
        <f>IFERROR(INDEX('Lists (to be hidden)'!$G:$G,MATCH(R74,'Lists (to be hidden)'!$F:$F,0)),"")</f>
        <v/>
      </c>
      <c r="T74" s="76"/>
    </row>
    <row r="75" spans="1:20" x14ac:dyDescent="0.35">
      <c r="A75" s="71"/>
      <c r="B75" s="72"/>
      <c r="C75" s="72"/>
      <c r="D75" s="72"/>
      <c r="E75" s="72"/>
      <c r="F75" s="77"/>
      <c r="G75" s="148" t="s">
        <v>141</v>
      </c>
      <c r="H75" s="73"/>
      <c r="I75" s="72"/>
      <c r="J75" s="74"/>
      <c r="K75" s="72"/>
      <c r="L75" s="72"/>
      <c r="M75" s="73"/>
      <c r="N75" s="73"/>
      <c r="O75" s="74"/>
      <c r="P75" s="74"/>
      <c r="Q75" s="89" t="str">
        <f>IFERROR(INDEX('Lists (to be hidden)'!$E:$E,MATCH(R75,'Lists (to be hidden)'!$F:$F,0)), "")</f>
        <v/>
      </c>
      <c r="R75" s="72"/>
      <c r="S75" s="89" t="str">
        <f>IFERROR(INDEX('Lists (to be hidden)'!$G:$G,MATCH(R75,'Lists (to be hidden)'!$F:$F,0)),"")</f>
        <v/>
      </c>
      <c r="T75" s="76"/>
    </row>
    <row r="76" spans="1:20" x14ac:dyDescent="0.35">
      <c r="A76" s="71"/>
      <c r="B76" s="72"/>
      <c r="C76" s="72"/>
      <c r="D76" s="72"/>
      <c r="E76" s="72"/>
      <c r="F76" s="77"/>
      <c r="G76" s="147" t="s">
        <v>142</v>
      </c>
      <c r="H76" s="73"/>
      <c r="I76" s="72"/>
      <c r="J76" s="74"/>
      <c r="K76" s="72"/>
      <c r="L76" s="72"/>
      <c r="M76" s="73"/>
      <c r="N76" s="73"/>
      <c r="O76" s="74"/>
      <c r="P76" s="74"/>
      <c r="Q76" s="89" t="str">
        <f>IFERROR(INDEX('Lists (to be hidden)'!$E:$E,MATCH(R76,'Lists (to be hidden)'!$F:$F,0)), "")</f>
        <v/>
      </c>
      <c r="R76" s="72"/>
      <c r="S76" s="89" t="str">
        <f>IFERROR(INDEX('Lists (to be hidden)'!$G:$G,MATCH(R76,'Lists (to be hidden)'!$F:$F,0)),"")</f>
        <v/>
      </c>
      <c r="T76" s="76"/>
    </row>
    <row r="77" spans="1:20" x14ac:dyDescent="0.35">
      <c r="A77" s="71"/>
      <c r="B77" s="72"/>
      <c r="C77" s="72"/>
      <c r="D77" s="72"/>
      <c r="E77" s="72"/>
      <c r="F77" s="77"/>
      <c r="G77" s="147" t="s">
        <v>143</v>
      </c>
      <c r="H77" s="73"/>
      <c r="I77" s="72"/>
      <c r="J77" s="74"/>
      <c r="K77" s="72"/>
      <c r="L77" s="72"/>
      <c r="M77" s="73"/>
      <c r="N77" s="73"/>
      <c r="O77" s="74"/>
      <c r="P77" s="74"/>
      <c r="Q77" s="89" t="str">
        <f>IFERROR(INDEX('Lists (to be hidden)'!$E:$E,MATCH(R77,'Lists (to be hidden)'!$F:$F,0)), "")</f>
        <v/>
      </c>
      <c r="R77" s="72"/>
      <c r="S77" s="89" t="str">
        <f>IFERROR(INDEX('Lists (to be hidden)'!$G:$G,MATCH(R77,'Lists (to be hidden)'!$F:$F,0)),"")</f>
        <v/>
      </c>
      <c r="T77" s="76"/>
    </row>
    <row r="78" spans="1:20" x14ac:dyDescent="0.35">
      <c r="A78" s="71"/>
      <c r="B78" s="72"/>
      <c r="C78" s="72"/>
      <c r="D78" s="72"/>
      <c r="E78" s="72"/>
      <c r="F78" s="77"/>
      <c r="G78" s="148" t="s">
        <v>144</v>
      </c>
      <c r="H78" s="73"/>
      <c r="I78" s="72"/>
      <c r="J78" s="74"/>
      <c r="K78" s="72"/>
      <c r="L78" s="72"/>
      <c r="M78" s="73"/>
      <c r="N78" s="73"/>
      <c r="O78" s="74"/>
      <c r="P78" s="74"/>
      <c r="Q78" s="89" t="str">
        <f>IFERROR(INDEX('Lists (to be hidden)'!$E:$E,MATCH(R78,'Lists (to be hidden)'!$F:$F,0)), "")</f>
        <v/>
      </c>
      <c r="R78" s="72"/>
      <c r="S78" s="89" t="str">
        <f>IFERROR(INDEX('Lists (to be hidden)'!$G:$G,MATCH(R78,'Lists (to be hidden)'!$F:$F,0)),"")</f>
        <v/>
      </c>
      <c r="T78" s="76"/>
    </row>
    <row r="79" spans="1:20" x14ac:dyDescent="0.35">
      <c r="A79" s="71"/>
      <c r="B79" s="72"/>
      <c r="C79" s="72"/>
      <c r="D79" s="72"/>
      <c r="E79" s="72"/>
      <c r="F79" s="77"/>
      <c r="G79" s="147" t="s">
        <v>145</v>
      </c>
      <c r="H79" s="73"/>
      <c r="I79" s="72"/>
      <c r="J79" s="74"/>
      <c r="K79" s="72"/>
      <c r="L79" s="72"/>
      <c r="M79" s="73"/>
      <c r="N79" s="73"/>
      <c r="O79" s="74"/>
      <c r="P79" s="74"/>
      <c r="Q79" s="89" t="str">
        <f>IFERROR(INDEX('Lists (to be hidden)'!$E:$E,MATCH(R79,'Lists (to be hidden)'!$F:$F,0)), "")</f>
        <v/>
      </c>
      <c r="R79" s="72"/>
      <c r="S79" s="89" t="str">
        <f>IFERROR(INDEX('Lists (to be hidden)'!$G:$G,MATCH(R79,'Lists (to be hidden)'!$F:$F,0)),"")</f>
        <v/>
      </c>
      <c r="T79" s="76"/>
    </row>
    <row r="80" spans="1:20" x14ac:dyDescent="0.35">
      <c r="A80" s="71"/>
      <c r="B80" s="72"/>
      <c r="C80" s="72"/>
      <c r="D80" s="72"/>
      <c r="E80" s="72"/>
      <c r="F80" s="77"/>
      <c r="G80" s="147" t="s">
        <v>146</v>
      </c>
      <c r="H80" s="73"/>
      <c r="I80" s="72"/>
      <c r="J80" s="74"/>
      <c r="K80" s="72"/>
      <c r="L80" s="72"/>
      <c r="M80" s="73"/>
      <c r="N80" s="73"/>
      <c r="O80" s="74"/>
      <c r="P80" s="74"/>
      <c r="Q80" s="89" t="str">
        <f>IFERROR(INDEX('Lists (to be hidden)'!$E:$E,MATCH(R80,'Lists (to be hidden)'!$F:$F,0)), "")</f>
        <v/>
      </c>
      <c r="R80" s="72"/>
      <c r="S80" s="89" t="str">
        <f>IFERROR(INDEX('Lists (to be hidden)'!$G:$G,MATCH(R80,'Lists (to be hidden)'!$F:$F,0)),"")</f>
        <v/>
      </c>
      <c r="T80" s="76"/>
    </row>
    <row r="81" spans="1:20" x14ac:dyDescent="0.35">
      <c r="A81" s="71"/>
      <c r="B81" s="72"/>
      <c r="C81" s="72"/>
      <c r="D81" s="72"/>
      <c r="E81" s="72"/>
      <c r="F81" s="77"/>
      <c r="G81" s="147" t="s">
        <v>147</v>
      </c>
      <c r="H81" s="73"/>
      <c r="I81" s="72"/>
      <c r="J81" s="74"/>
      <c r="K81" s="72"/>
      <c r="L81" s="72"/>
      <c r="M81" s="73"/>
      <c r="N81" s="73"/>
      <c r="O81" s="74"/>
      <c r="P81" s="74"/>
      <c r="Q81" s="89" t="str">
        <f>IFERROR(INDEX('Lists (to be hidden)'!$E:$E,MATCH(R81,'Lists (to be hidden)'!$F:$F,0)), "")</f>
        <v/>
      </c>
      <c r="R81" s="72"/>
      <c r="S81" s="89" t="str">
        <f>IFERROR(INDEX('Lists (to be hidden)'!$G:$G,MATCH(R81,'Lists (to be hidden)'!$F:$F,0)),"")</f>
        <v/>
      </c>
      <c r="T81" s="76"/>
    </row>
    <row r="82" spans="1:20" x14ac:dyDescent="0.35">
      <c r="A82" s="71"/>
      <c r="B82" s="72"/>
      <c r="C82" s="72"/>
      <c r="D82" s="72"/>
      <c r="E82" s="72"/>
      <c r="F82" s="77"/>
      <c r="G82" s="147" t="s">
        <v>148</v>
      </c>
      <c r="H82" s="73"/>
      <c r="I82" s="72"/>
      <c r="J82" s="74"/>
      <c r="K82" s="72"/>
      <c r="L82" s="72"/>
      <c r="M82" s="73"/>
      <c r="N82" s="73"/>
      <c r="O82" s="74"/>
      <c r="P82" s="74"/>
      <c r="Q82" s="89" t="str">
        <f>IFERROR(INDEX('Lists (to be hidden)'!$E:$E,MATCH(R82,'Lists (to be hidden)'!$F:$F,0)), "")</f>
        <v/>
      </c>
      <c r="R82" s="72"/>
      <c r="S82" s="89" t="str">
        <f>IFERROR(INDEX('Lists (to be hidden)'!$G:$G,MATCH(R82,'Lists (to be hidden)'!$F:$F,0)),"")</f>
        <v/>
      </c>
      <c r="T82" s="76"/>
    </row>
    <row r="83" spans="1:20" x14ac:dyDescent="0.35">
      <c r="A83" s="71"/>
      <c r="B83" s="72"/>
      <c r="C83" s="72"/>
      <c r="D83" s="72"/>
      <c r="E83" s="72"/>
      <c r="F83" s="77"/>
      <c r="G83" s="148" t="s">
        <v>149</v>
      </c>
      <c r="H83" s="73"/>
      <c r="I83" s="72"/>
      <c r="J83" s="74"/>
      <c r="K83" s="72"/>
      <c r="L83" s="72"/>
      <c r="M83" s="73"/>
      <c r="N83" s="73"/>
      <c r="O83" s="74"/>
      <c r="P83" s="74"/>
      <c r="Q83" s="89" t="str">
        <f>IFERROR(INDEX('Lists (to be hidden)'!$E:$E,MATCH(R83,'Lists (to be hidden)'!$F:$F,0)), "")</f>
        <v/>
      </c>
      <c r="R83" s="72"/>
      <c r="S83" s="89" t="str">
        <f>IFERROR(INDEX('Lists (to be hidden)'!$G:$G,MATCH(R83,'Lists (to be hidden)'!$F:$F,0)),"")</f>
        <v/>
      </c>
      <c r="T83" s="76"/>
    </row>
    <row r="84" spans="1:20" x14ac:dyDescent="0.35">
      <c r="A84" s="71"/>
      <c r="B84" s="72"/>
      <c r="C84" s="72"/>
      <c r="D84" s="72"/>
      <c r="E84" s="72"/>
      <c r="F84" s="77"/>
      <c r="G84" s="147" t="s">
        <v>150</v>
      </c>
      <c r="H84" s="73"/>
      <c r="I84" s="72"/>
      <c r="J84" s="74"/>
      <c r="K84" s="72"/>
      <c r="L84" s="72"/>
      <c r="M84" s="73"/>
      <c r="N84" s="73"/>
      <c r="O84" s="74"/>
      <c r="P84" s="74"/>
      <c r="Q84" s="89" t="str">
        <f>IFERROR(INDEX('Lists (to be hidden)'!$E:$E,MATCH(R84,'Lists (to be hidden)'!$F:$F,0)), "")</f>
        <v/>
      </c>
      <c r="R84" s="72"/>
      <c r="S84" s="89" t="str">
        <f>IFERROR(INDEX('Lists (to be hidden)'!$G:$G,MATCH(R84,'Lists (to be hidden)'!$F:$F,0)),"")</f>
        <v/>
      </c>
      <c r="T84" s="76"/>
    </row>
    <row r="85" spans="1:20" x14ac:dyDescent="0.35">
      <c r="A85" s="71"/>
      <c r="B85" s="72"/>
      <c r="C85" s="72"/>
      <c r="D85" s="72"/>
      <c r="E85" s="72"/>
      <c r="F85" s="77"/>
      <c r="G85" s="147" t="s">
        <v>151</v>
      </c>
      <c r="H85" s="73"/>
      <c r="I85" s="72"/>
      <c r="J85" s="74"/>
      <c r="K85" s="72"/>
      <c r="L85" s="72"/>
      <c r="M85" s="73"/>
      <c r="N85" s="73"/>
      <c r="O85" s="74"/>
      <c r="P85" s="74"/>
      <c r="Q85" s="89" t="str">
        <f>IFERROR(INDEX('Lists (to be hidden)'!$E:$E,MATCH(R85,'Lists (to be hidden)'!$F:$F,0)), "")</f>
        <v/>
      </c>
      <c r="R85" s="72"/>
      <c r="S85" s="89" t="str">
        <f>IFERROR(INDEX('Lists (to be hidden)'!$G:$G,MATCH(R85,'Lists (to be hidden)'!$F:$F,0)),"")</f>
        <v/>
      </c>
      <c r="T85" s="76"/>
    </row>
    <row r="86" spans="1:20" x14ac:dyDescent="0.35">
      <c r="A86" s="71"/>
      <c r="B86" s="72"/>
      <c r="C86" s="72"/>
      <c r="D86" s="72"/>
      <c r="E86" s="72"/>
      <c r="F86" s="77"/>
      <c r="G86" s="148" t="s">
        <v>152</v>
      </c>
      <c r="H86" s="73"/>
      <c r="I86" s="72"/>
      <c r="J86" s="74"/>
      <c r="K86" s="72"/>
      <c r="L86" s="72"/>
      <c r="M86" s="73"/>
      <c r="N86" s="73"/>
      <c r="O86" s="74"/>
      <c r="P86" s="74"/>
      <c r="Q86" s="89" t="str">
        <f>IFERROR(INDEX('Lists (to be hidden)'!$E:$E,MATCH(R86,'Lists (to be hidden)'!$F:$F,0)), "")</f>
        <v/>
      </c>
      <c r="R86" s="72"/>
      <c r="S86" s="89" t="str">
        <f>IFERROR(INDEX('Lists (to be hidden)'!$G:$G,MATCH(R86,'Lists (to be hidden)'!$F:$F,0)),"")</f>
        <v/>
      </c>
      <c r="T86" s="76"/>
    </row>
    <row r="87" spans="1:20" x14ac:dyDescent="0.35">
      <c r="A87" s="71"/>
      <c r="B87" s="72"/>
      <c r="C87" s="72"/>
      <c r="D87" s="72"/>
      <c r="E87" s="72"/>
      <c r="F87" s="77"/>
      <c r="G87" s="147" t="s">
        <v>153</v>
      </c>
      <c r="H87" s="73"/>
      <c r="I87" s="72"/>
      <c r="J87" s="74"/>
      <c r="K87" s="72"/>
      <c r="L87" s="72"/>
      <c r="M87" s="73"/>
      <c r="N87" s="73"/>
      <c r="O87" s="74"/>
      <c r="P87" s="74"/>
      <c r="Q87" s="89" t="str">
        <f>IFERROR(INDEX('Lists (to be hidden)'!$E:$E,MATCH(R87,'Lists (to be hidden)'!$F:$F,0)), "")</f>
        <v/>
      </c>
      <c r="R87" s="72"/>
      <c r="S87" s="89" t="str">
        <f>IFERROR(INDEX('Lists (to be hidden)'!$G:$G,MATCH(R87,'Lists (to be hidden)'!$F:$F,0)),"")</f>
        <v/>
      </c>
      <c r="T87" s="76"/>
    </row>
    <row r="88" spans="1:20" x14ac:dyDescent="0.35">
      <c r="A88" s="71"/>
      <c r="B88" s="72"/>
      <c r="C88" s="72"/>
      <c r="D88" s="72"/>
      <c r="E88" s="72"/>
      <c r="F88" s="77"/>
      <c r="G88" s="147" t="s">
        <v>154</v>
      </c>
      <c r="H88" s="73"/>
      <c r="I88" s="72"/>
      <c r="J88" s="74"/>
      <c r="K88" s="72"/>
      <c r="L88" s="72"/>
      <c r="M88" s="73"/>
      <c r="N88" s="73"/>
      <c r="O88" s="74"/>
      <c r="P88" s="74"/>
      <c r="Q88" s="89" t="str">
        <f>IFERROR(INDEX('Lists (to be hidden)'!$E:$E,MATCH(R88,'Lists (to be hidden)'!$F:$F,0)), "")</f>
        <v/>
      </c>
      <c r="R88" s="72"/>
      <c r="S88" s="89" t="str">
        <f>IFERROR(INDEX('Lists (to be hidden)'!$G:$G,MATCH(R88,'Lists (to be hidden)'!$F:$F,0)),"")</f>
        <v/>
      </c>
      <c r="T88" s="76"/>
    </row>
    <row r="89" spans="1:20" x14ac:dyDescent="0.35">
      <c r="A89" s="71"/>
      <c r="B89" s="72"/>
      <c r="C89" s="72"/>
      <c r="D89" s="72"/>
      <c r="E89" s="72"/>
      <c r="F89" s="77"/>
      <c r="G89" s="147" t="s">
        <v>155</v>
      </c>
      <c r="H89" s="73"/>
      <c r="I89" s="72"/>
      <c r="J89" s="74"/>
      <c r="K89" s="72"/>
      <c r="L89" s="72"/>
      <c r="M89" s="73"/>
      <c r="N89" s="73"/>
      <c r="O89" s="74"/>
      <c r="P89" s="74"/>
      <c r="Q89" s="89" t="str">
        <f>IFERROR(INDEX('Lists (to be hidden)'!$E:$E,MATCH(R89,'Lists (to be hidden)'!$F:$F,0)), "")</f>
        <v/>
      </c>
      <c r="R89" s="72"/>
      <c r="S89" s="89" t="str">
        <f>IFERROR(INDEX('Lists (to be hidden)'!$G:$G,MATCH(R89,'Lists (to be hidden)'!$F:$F,0)),"")</f>
        <v/>
      </c>
      <c r="T89" s="76"/>
    </row>
    <row r="90" spans="1:20" x14ac:dyDescent="0.35">
      <c r="A90" s="71"/>
      <c r="B90" s="72"/>
      <c r="C90" s="72"/>
      <c r="D90" s="72"/>
      <c r="E90" s="72"/>
      <c r="F90" s="77"/>
      <c r="G90" s="147" t="s">
        <v>156</v>
      </c>
      <c r="H90" s="73"/>
      <c r="I90" s="72"/>
      <c r="J90" s="74"/>
      <c r="K90" s="72"/>
      <c r="L90" s="72"/>
      <c r="M90" s="73"/>
      <c r="N90" s="73"/>
      <c r="O90" s="74"/>
      <c r="P90" s="74"/>
      <c r="Q90" s="89" t="str">
        <f>IFERROR(INDEX('Lists (to be hidden)'!$E:$E,MATCH(R90,'Lists (to be hidden)'!$F:$F,0)), "")</f>
        <v/>
      </c>
      <c r="R90" s="72"/>
      <c r="S90" s="89" t="str">
        <f>IFERROR(INDEX('Lists (to be hidden)'!$G:$G,MATCH(R90,'Lists (to be hidden)'!$F:$F,0)),"")</f>
        <v/>
      </c>
      <c r="T90" s="76"/>
    </row>
    <row r="91" spans="1:20" x14ac:dyDescent="0.35">
      <c r="A91" s="71"/>
      <c r="B91" s="72"/>
      <c r="C91" s="72"/>
      <c r="D91" s="72"/>
      <c r="E91" s="72"/>
      <c r="F91" s="77"/>
      <c r="G91" s="148" t="s">
        <v>157</v>
      </c>
      <c r="H91" s="73"/>
      <c r="I91" s="72"/>
      <c r="J91" s="74"/>
      <c r="K91" s="72"/>
      <c r="L91" s="72"/>
      <c r="M91" s="73"/>
      <c r="N91" s="73"/>
      <c r="O91" s="74"/>
      <c r="P91" s="74"/>
      <c r="Q91" s="89" t="str">
        <f>IFERROR(INDEX('Lists (to be hidden)'!$E:$E,MATCH(R91,'Lists (to be hidden)'!$F:$F,0)), "")</f>
        <v/>
      </c>
      <c r="R91" s="72"/>
      <c r="S91" s="89" t="str">
        <f>IFERROR(INDEX('Lists (to be hidden)'!$G:$G,MATCH(R91,'Lists (to be hidden)'!$F:$F,0)),"")</f>
        <v/>
      </c>
      <c r="T91" s="76"/>
    </row>
    <row r="92" spans="1:20" x14ac:dyDescent="0.35">
      <c r="A92" s="71"/>
      <c r="B92" s="72"/>
      <c r="C92" s="72"/>
      <c r="D92" s="72"/>
      <c r="E92" s="72"/>
      <c r="F92" s="77"/>
      <c r="G92" s="147" t="s">
        <v>158</v>
      </c>
      <c r="H92" s="73"/>
      <c r="I92" s="72"/>
      <c r="J92" s="74"/>
      <c r="K92" s="72"/>
      <c r="L92" s="72"/>
      <c r="M92" s="73"/>
      <c r="N92" s="73"/>
      <c r="O92" s="74"/>
      <c r="P92" s="74"/>
      <c r="Q92" s="89" t="str">
        <f>IFERROR(INDEX('Lists (to be hidden)'!$E:$E,MATCH(R92,'Lists (to be hidden)'!$F:$F,0)), "")</f>
        <v/>
      </c>
      <c r="R92" s="72"/>
      <c r="S92" s="89" t="str">
        <f>IFERROR(INDEX('Lists (to be hidden)'!$G:$G,MATCH(R92,'Lists (to be hidden)'!$F:$F,0)),"")</f>
        <v/>
      </c>
      <c r="T92" s="76"/>
    </row>
    <row r="93" spans="1:20" x14ac:dyDescent="0.35">
      <c r="A93" s="71"/>
      <c r="B93" s="72"/>
      <c r="C93" s="72"/>
      <c r="D93" s="72"/>
      <c r="E93" s="72"/>
      <c r="F93" s="77"/>
      <c r="G93" s="147" t="s">
        <v>159</v>
      </c>
      <c r="H93" s="73"/>
      <c r="I93" s="72"/>
      <c r="J93" s="74"/>
      <c r="K93" s="72"/>
      <c r="L93" s="72"/>
      <c r="M93" s="73"/>
      <c r="N93" s="73"/>
      <c r="O93" s="74"/>
      <c r="P93" s="74"/>
      <c r="Q93" s="89" t="str">
        <f>IFERROR(INDEX('Lists (to be hidden)'!$E:$E,MATCH(R93,'Lists (to be hidden)'!$F:$F,0)), "")</f>
        <v/>
      </c>
      <c r="R93" s="72"/>
      <c r="S93" s="89" t="str">
        <f>IFERROR(INDEX('Lists (to be hidden)'!$G:$G,MATCH(R93,'Lists (to be hidden)'!$F:$F,0)),"")</f>
        <v/>
      </c>
      <c r="T93" s="76"/>
    </row>
    <row r="94" spans="1:20" x14ac:dyDescent="0.35">
      <c r="A94" s="71"/>
      <c r="B94" s="72"/>
      <c r="C94" s="72"/>
      <c r="D94" s="72"/>
      <c r="E94" s="72"/>
      <c r="F94" s="77"/>
      <c r="G94" s="148" t="s">
        <v>160</v>
      </c>
      <c r="H94" s="73"/>
      <c r="I94" s="72"/>
      <c r="J94" s="74"/>
      <c r="K94" s="72"/>
      <c r="L94" s="72"/>
      <c r="M94" s="73"/>
      <c r="N94" s="73"/>
      <c r="O94" s="74"/>
      <c r="P94" s="74"/>
      <c r="Q94" s="89" t="str">
        <f>IFERROR(INDEX('Lists (to be hidden)'!$E:$E,MATCH(R94,'Lists (to be hidden)'!$F:$F,0)), "")</f>
        <v/>
      </c>
      <c r="R94" s="72"/>
      <c r="S94" s="89" t="str">
        <f>IFERROR(INDEX('Lists (to be hidden)'!$G:$G,MATCH(R94,'Lists (to be hidden)'!$F:$F,0)),"")</f>
        <v/>
      </c>
      <c r="T94" s="76"/>
    </row>
    <row r="95" spans="1:20" x14ac:dyDescent="0.35">
      <c r="A95" s="71"/>
      <c r="B95" s="72"/>
      <c r="C95" s="72"/>
      <c r="D95" s="72"/>
      <c r="E95" s="72"/>
      <c r="F95" s="77"/>
      <c r="G95" s="147" t="s">
        <v>161</v>
      </c>
      <c r="H95" s="73"/>
      <c r="I95" s="72"/>
      <c r="J95" s="74"/>
      <c r="K95" s="72"/>
      <c r="L95" s="72"/>
      <c r="M95" s="73"/>
      <c r="N95" s="73"/>
      <c r="O95" s="74"/>
      <c r="P95" s="74"/>
      <c r="Q95" s="89" t="str">
        <f>IFERROR(INDEX('Lists (to be hidden)'!$E:$E,MATCH(R95,'Lists (to be hidden)'!$F:$F,0)), "")</f>
        <v/>
      </c>
      <c r="R95" s="72"/>
      <c r="S95" s="89" t="str">
        <f>IFERROR(INDEX('Lists (to be hidden)'!$G:$G,MATCH(R95,'Lists (to be hidden)'!$F:$F,0)),"")</f>
        <v/>
      </c>
      <c r="T95" s="76"/>
    </row>
    <row r="96" spans="1:20" x14ac:dyDescent="0.35">
      <c r="A96" s="71"/>
      <c r="B96" s="72"/>
      <c r="C96" s="72"/>
      <c r="D96" s="72"/>
      <c r="E96" s="72"/>
      <c r="F96" s="77"/>
      <c r="G96" s="147" t="s">
        <v>162</v>
      </c>
      <c r="H96" s="73"/>
      <c r="I96" s="72"/>
      <c r="J96" s="74"/>
      <c r="K96" s="72"/>
      <c r="L96" s="72"/>
      <c r="M96" s="73"/>
      <c r="N96" s="73"/>
      <c r="O96" s="74"/>
      <c r="P96" s="74"/>
      <c r="Q96" s="89" t="str">
        <f>IFERROR(INDEX('Lists (to be hidden)'!$E:$E,MATCH(R96,'Lists (to be hidden)'!$F:$F,0)), "")</f>
        <v/>
      </c>
      <c r="R96" s="72"/>
      <c r="S96" s="89" t="str">
        <f>IFERROR(INDEX('Lists (to be hidden)'!$G:$G,MATCH(R96,'Lists (to be hidden)'!$F:$F,0)),"")</f>
        <v/>
      </c>
      <c r="T96" s="76"/>
    </row>
    <row r="97" spans="1:20" x14ac:dyDescent="0.35">
      <c r="A97" s="71"/>
      <c r="B97" s="72"/>
      <c r="C97" s="72"/>
      <c r="D97" s="72"/>
      <c r="E97" s="72"/>
      <c r="F97" s="77"/>
      <c r="G97" s="147" t="s">
        <v>163</v>
      </c>
      <c r="H97" s="73"/>
      <c r="I97" s="72"/>
      <c r="J97" s="74"/>
      <c r="K97" s="72"/>
      <c r="L97" s="72"/>
      <c r="M97" s="73"/>
      <c r="N97" s="73"/>
      <c r="O97" s="74"/>
      <c r="P97" s="74"/>
      <c r="Q97" s="89" t="str">
        <f>IFERROR(INDEX('Lists (to be hidden)'!$E:$E,MATCH(R97,'Lists (to be hidden)'!$F:$F,0)), "")</f>
        <v/>
      </c>
      <c r="R97" s="72"/>
      <c r="S97" s="89" t="str">
        <f>IFERROR(INDEX('Lists (to be hidden)'!$G:$G,MATCH(R97,'Lists (to be hidden)'!$F:$F,0)),"")</f>
        <v/>
      </c>
      <c r="T97" s="76"/>
    </row>
    <row r="98" spans="1:20" x14ac:dyDescent="0.35">
      <c r="A98" s="71"/>
      <c r="B98" s="72"/>
      <c r="C98" s="72"/>
      <c r="D98" s="72"/>
      <c r="E98" s="72"/>
      <c r="F98" s="77"/>
      <c r="G98" s="147" t="s">
        <v>164</v>
      </c>
      <c r="H98" s="73"/>
      <c r="I98" s="72"/>
      <c r="J98" s="74"/>
      <c r="K98" s="72"/>
      <c r="L98" s="72"/>
      <c r="M98" s="73"/>
      <c r="N98" s="73"/>
      <c r="O98" s="74"/>
      <c r="P98" s="74"/>
      <c r="Q98" s="89" t="str">
        <f>IFERROR(INDEX('Lists (to be hidden)'!$E:$E,MATCH(R98,'Lists (to be hidden)'!$F:$F,0)), "")</f>
        <v/>
      </c>
      <c r="R98" s="72"/>
      <c r="S98" s="89" t="str">
        <f>IFERROR(INDEX('Lists (to be hidden)'!$G:$G,MATCH(R98,'Lists (to be hidden)'!$F:$F,0)),"")</f>
        <v/>
      </c>
      <c r="T98" s="76"/>
    </row>
    <row r="99" spans="1:20" x14ac:dyDescent="0.35">
      <c r="A99" s="71"/>
      <c r="B99" s="72"/>
      <c r="C99" s="72"/>
      <c r="D99" s="72"/>
      <c r="E99" s="72"/>
      <c r="F99" s="77"/>
      <c r="G99" s="148" t="s">
        <v>165</v>
      </c>
      <c r="H99" s="73"/>
      <c r="I99" s="72"/>
      <c r="J99" s="74"/>
      <c r="K99" s="72"/>
      <c r="L99" s="72"/>
      <c r="M99" s="73"/>
      <c r="N99" s="73"/>
      <c r="O99" s="74"/>
      <c r="P99" s="74"/>
      <c r="Q99" s="89" t="str">
        <f>IFERROR(INDEX('Lists (to be hidden)'!$E:$E,MATCH(R99,'Lists (to be hidden)'!$F:$F,0)), "")</f>
        <v/>
      </c>
      <c r="R99" s="72"/>
      <c r="S99" s="89" t="str">
        <f>IFERROR(INDEX('Lists (to be hidden)'!$G:$G,MATCH(R99,'Lists (to be hidden)'!$F:$F,0)),"")</f>
        <v/>
      </c>
      <c r="T99" s="76"/>
    </row>
    <row r="100" spans="1:20" x14ac:dyDescent="0.35">
      <c r="A100" s="71"/>
      <c r="B100" s="72"/>
      <c r="C100" s="72"/>
      <c r="D100" s="72"/>
      <c r="E100" s="72"/>
      <c r="F100" s="77"/>
      <c r="G100" s="147" t="s">
        <v>166</v>
      </c>
      <c r="H100" s="73"/>
      <c r="I100" s="72"/>
      <c r="J100" s="74"/>
      <c r="K100" s="72"/>
      <c r="L100" s="72"/>
      <c r="M100" s="73"/>
      <c r="N100" s="73"/>
      <c r="O100" s="74"/>
      <c r="P100" s="74"/>
      <c r="Q100" s="89" t="str">
        <f>IFERROR(INDEX('Lists (to be hidden)'!$E:$E,MATCH(R100,'Lists (to be hidden)'!$F:$F,0)), "")</f>
        <v/>
      </c>
      <c r="R100" s="72"/>
      <c r="S100" s="89" t="str">
        <f>IFERROR(INDEX('Lists (to be hidden)'!$G:$G,MATCH(R100,'Lists (to be hidden)'!$F:$F,0)),"")</f>
        <v/>
      </c>
      <c r="T100" s="76"/>
    </row>
    <row r="101" spans="1:20" x14ac:dyDescent="0.35">
      <c r="A101" s="71"/>
      <c r="B101" s="72"/>
      <c r="C101" s="72"/>
      <c r="D101" s="72"/>
      <c r="E101" s="72"/>
      <c r="F101" s="77"/>
      <c r="G101" s="147" t="s">
        <v>167</v>
      </c>
      <c r="H101" s="73"/>
      <c r="I101" s="72"/>
      <c r="J101" s="74"/>
      <c r="K101" s="72"/>
      <c r="L101" s="72"/>
      <c r="M101" s="73"/>
      <c r="N101" s="73"/>
      <c r="O101" s="74"/>
      <c r="P101" s="74"/>
      <c r="Q101" s="89" t="str">
        <f>IFERROR(INDEX('Lists (to be hidden)'!$E:$E,MATCH(R101,'Lists (to be hidden)'!$F:$F,0)), "")</f>
        <v/>
      </c>
      <c r="R101" s="72"/>
      <c r="S101" s="89" t="str">
        <f>IFERROR(INDEX('Lists (to be hidden)'!$G:$G,MATCH(R101,'Lists (to be hidden)'!$F:$F,0)),"")</f>
        <v/>
      </c>
      <c r="T101" s="76"/>
    </row>
    <row r="102" spans="1:20" x14ac:dyDescent="0.35">
      <c r="A102" s="71"/>
      <c r="B102" s="72"/>
      <c r="C102" s="72"/>
      <c r="D102" s="72"/>
      <c r="E102" s="72"/>
      <c r="F102" s="77"/>
      <c r="G102" s="148" t="s">
        <v>168</v>
      </c>
      <c r="H102" s="73"/>
      <c r="I102" s="72"/>
      <c r="J102" s="74"/>
      <c r="K102" s="72"/>
      <c r="L102" s="72"/>
      <c r="M102" s="73"/>
      <c r="N102" s="73"/>
      <c r="O102" s="74"/>
      <c r="P102" s="74"/>
      <c r="Q102" s="89" t="str">
        <f>IFERROR(INDEX('Lists (to be hidden)'!$E:$E,MATCH(R102,'Lists (to be hidden)'!$F:$F,0)), "")</f>
        <v/>
      </c>
      <c r="R102" s="72"/>
      <c r="S102" s="89" t="str">
        <f>IFERROR(INDEX('Lists (to be hidden)'!$G:$G,MATCH(R102,'Lists (to be hidden)'!$F:$F,0)),"")</f>
        <v/>
      </c>
      <c r="T102" s="76"/>
    </row>
    <row r="103" spans="1:20" x14ac:dyDescent="0.35">
      <c r="A103" s="71"/>
      <c r="B103" s="72"/>
      <c r="C103" s="72"/>
      <c r="D103" s="72"/>
      <c r="E103" s="72"/>
      <c r="F103" s="77"/>
      <c r="G103" s="147" t="s">
        <v>169</v>
      </c>
      <c r="H103" s="73"/>
      <c r="I103" s="72"/>
      <c r="J103" s="74"/>
      <c r="K103" s="72"/>
      <c r="L103" s="72"/>
      <c r="M103" s="73"/>
      <c r="N103" s="73"/>
      <c r="O103" s="74"/>
      <c r="P103" s="74"/>
      <c r="Q103" s="89" t="str">
        <f>IFERROR(INDEX('Lists (to be hidden)'!$E:$E,MATCH(R103,'Lists (to be hidden)'!$F:$F,0)), "")</f>
        <v/>
      </c>
      <c r="R103" s="72"/>
      <c r="S103" s="89" t="str">
        <f>IFERROR(INDEX('Lists (to be hidden)'!$G:$G,MATCH(R103,'Lists (to be hidden)'!$F:$F,0)),"")</f>
        <v/>
      </c>
      <c r="T103" s="76"/>
    </row>
    <row r="104" spans="1:20" x14ac:dyDescent="0.35">
      <c r="A104" s="71"/>
      <c r="B104" s="72"/>
      <c r="C104" s="72"/>
      <c r="D104" s="72"/>
      <c r="E104" s="72"/>
      <c r="F104" s="77"/>
      <c r="G104" s="147" t="s">
        <v>170</v>
      </c>
      <c r="H104" s="73"/>
      <c r="I104" s="72"/>
      <c r="J104" s="74"/>
      <c r="K104" s="72"/>
      <c r="L104" s="72"/>
      <c r="M104" s="73"/>
      <c r="N104" s="73"/>
      <c r="O104" s="74"/>
      <c r="P104" s="74"/>
      <c r="Q104" s="89" t="str">
        <f>IFERROR(INDEX('Lists (to be hidden)'!$E:$E,MATCH(R104,'Lists (to be hidden)'!$F:$F,0)), "")</f>
        <v/>
      </c>
      <c r="R104" s="72"/>
      <c r="S104" s="89" t="str">
        <f>IFERROR(INDEX('Lists (to be hidden)'!$G:$G,MATCH(R104,'Lists (to be hidden)'!$F:$F,0)),"")</f>
        <v/>
      </c>
      <c r="T104" s="76"/>
    </row>
    <row r="105" spans="1:20" x14ac:dyDescent="0.35">
      <c r="A105" s="71"/>
      <c r="B105" s="72"/>
      <c r="C105" s="72"/>
      <c r="D105" s="72"/>
      <c r="E105" s="72"/>
      <c r="F105" s="77"/>
      <c r="G105" s="147" t="s">
        <v>171</v>
      </c>
      <c r="H105" s="73"/>
      <c r="I105" s="72"/>
      <c r="J105" s="74"/>
      <c r="K105" s="72"/>
      <c r="L105" s="72"/>
      <c r="M105" s="73"/>
      <c r="N105" s="73"/>
      <c r="O105" s="74"/>
      <c r="P105" s="74"/>
      <c r="Q105" s="89" t="str">
        <f>IFERROR(INDEX('Lists (to be hidden)'!$E:$E,MATCH(R105,'Lists (to be hidden)'!$F:$F,0)), "")</f>
        <v/>
      </c>
      <c r="R105" s="72"/>
      <c r="S105" s="89" t="str">
        <f>IFERROR(INDEX('Lists (to be hidden)'!$G:$G,MATCH(R105,'Lists (to be hidden)'!$F:$F,0)),"")</f>
        <v/>
      </c>
      <c r="T105" s="76"/>
    </row>
  </sheetData>
  <sheetProtection algorithmName="SHA-512" hashValue="qJGk5dmL11zgEjB+7t0My/CEq1bMKvuyNSjctIJYlZpukUcnDsZYET2m8UpQ5sKpvnd7pQ+4xWmwRl2obkxNfw==" saltValue="g9+kLgZbUgad57yUto2bdg==" spinCount="100000" sheet="1" objects="1" scenarios="1"/>
  <phoneticPr fontId="5" type="noConversion"/>
  <dataValidations count="1">
    <dataValidation type="list" allowBlank="1" showInputMessage="1" showErrorMessage="1" sqref="R2:R105" xr:uid="{00000000-0002-0000-0100-000000000000}">
      <formula1>ATA_SUB</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104"/>
  <sheetViews>
    <sheetView workbookViewId="0"/>
  </sheetViews>
  <sheetFormatPr defaultRowHeight="14.5" x14ac:dyDescent="0.35"/>
  <cols>
    <col min="1" max="1" width="34.6328125" customWidth="1"/>
    <col min="2" max="5" width="15.6328125" customWidth="1"/>
    <col min="6" max="6" width="15.6328125" style="10" customWidth="1"/>
    <col min="7" max="7" width="15.6328125" customWidth="1"/>
    <col min="8" max="8" width="12.54296875" customWidth="1"/>
    <col min="9" max="9" width="35.54296875" customWidth="1"/>
    <col min="10" max="10" width="15.453125" style="3" customWidth="1"/>
    <col min="11" max="11" width="18" customWidth="1"/>
    <col min="12" max="12" width="27.36328125" customWidth="1"/>
    <col min="13" max="13" width="30.36328125" customWidth="1"/>
    <col min="14" max="14" width="29.453125" customWidth="1"/>
    <col min="15" max="15" width="26.90625" style="3" customWidth="1"/>
    <col min="16" max="18" width="28.453125" style="3" customWidth="1"/>
    <col min="19" max="19" width="20.54296875" customWidth="1"/>
    <col min="20" max="20" width="32" bestFit="1" customWidth="1"/>
  </cols>
  <sheetData>
    <row r="1" spans="1:20" s="70" customFormat="1" ht="30" customHeight="1" x14ac:dyDescent="0.35">
      <c r="A1" s="128" t="s">
        <v>172</v>
      </c>
      <c r="B1" s="128" t="s">
        <v>37</v>
      </c>
      <c r="C1" s="128" t="s">
        <v>38</v>
      </c>
      <c r="D1" s="128" t="s">
        <v>39</v>
      </c>
      <c r="E1" s="128" t="s">
        <v>40</v>
      </c>
      <c r="F1" s="129" t="s">
        <v>41</v>
      </c>
      <c r="G1" s="128" t="s">
        <v>173</v>
      </c>
      <c r="H1" s="128" t="s">
        <v>174</v>
      </c>
      <c r="I1" s="128" t="s">
        <v>175</v>
      </c>
      <c r="J1" s="130" t="s">
        <v>176</v>
      </c>
      <c r="K1" s="128" t="s">
        <v>177</v>
      </c>
      <c r="L1" s="128" t="s">
        <v>178</v>
      </c>
      <c r="M1" s="128" t="s">
        <v>48</v>
      </c>
      <c r="N1" s="128" t="s">
        <v>49</v>
      </c>
      <c r="O1" s="130" t="s">
        <v>50</v>
      </c>
      <c r="P1" s="130" t="s">
        <v>51</v>
      </c>
      <c r="Q1" s="131" t="s">
        <v>52</v>
      </c>
      <c r="R1" s="131" t="s">
        <v>53</v>
      </c>
      <c r="S1" s="128" t="s">
        <v>54</v>
      </c>
      <c r="T1" s="131" t="s">
        <v>55</v>
      </c>
    </row>
    <row r="2" spans="1:20" x14ac:dyDescent="0.35">
      <c r="A2" s="84" t="s">
        <v>179</v>
      </c>
      <c r="B2" s="84"/>
      <c r="C2" s="84"/>
      <c r="D2" s="84"/>
      <c r="E2" s="84"/>
      <c r="F2" s="110"/>
      <c r="G2" s="84"/>
      <c r="H2" s="84"/>
      <c r="I2" s="84"/>
      <c r="J2" s="111"/>
      <c r="K2" s="84"/>
      <c r="L2" s="84"/>
      <c r="M2" s="84"/>
      <c r="N2" s="84"/>
      <c r="O2" s="111"/>
      <c r="P2" s="111"/>
      <c r="Q2" s="84"/>
      <c r="R2" s="84"/>
      <c r="S2" s="84"/>
      <c r="T2" s="84"/>
    </row>
    <row r="3" spans="1:20" x14ac:dyDescent="0.35">
      <c r="A3" s="118" t="s">
        <v>180</v>
      </c>
      <c r="B3" s="118">
        <v>111111112</v>
      </c>
      <c r="C3" s="118" t="s">
        <v>58</v>
      </c>
      <c r="D3" s="118" t="s">
        <v>59</v>
      </c>
      <c r="E3" s="118" t="s">
        <v>60</v>
      </c>
      <c r="F3" s="132">
        <v>2133</v>
      </c>
      <c r="G3" s="145" t="s">
        <v>61</v>
      </c>
      <c r="H3" s="124">
        <v>43891</v>
      </c>
      <c r="I3" s="118" t="s">
        <v>181</v>
      </c>
      <c r="J3" s="125">
        <v>100000</v>
      </c>
      <c r="K3" s="118" t="s">
        <v>182</v>
      </c>
      <c r="L3" s="118" t="s">
        <v>59</v>
      </c>
      <c r="M3" s="124">
        <v>43911</v>
      </c>
      <c r="N3" s="124">
        <v>44012</v>
      </c>
      <c r="O3" s="125">
        <v>0</v>
      </c>
      <c r="P3" s="125">
        <v>99125</v>
      </c>
      <c r="Q3" s="86" t="str">
        <f>IFERROR(INDEX('Lists (to be hidden)'!$E:$E,MATCH(R3,'Lists (to be hidden)'!$F:$F,0)), "")</f>
        <v>Expanded Public Health Mission</v>
      </c>
      <c r="R3" s="118" t="s">
        <v>183</v>
      </c>
      <c r="S3" s="75" t="str">
        <f>IFERROR(INDEX('Lists (to be hidden)'!$G:$G,MATCH(R3,'Lists (to be hidden)'!$F:$F,0)),"")</f>
        <v>Food Programs</v>
      </c>
      <c r="T3" s="125" t="s">
        <v>65</v>
      </c>
    </row>
    <row r="4" spans="1:20" x14ac:dyDescent="0.35">
      <c r="A4" s="84" t="s">
        <v>73</v>
      </c>
      <c r="B4" s="84"/>
      <c r="C4" s="84"/>
      <c r="D4" s="84"/>
      <c r="E4" s="84"/>
      <c r="F4" s="110"/>
      <c r="G4" s="84"/>
      <c r="H4" s="84"/>
      <c r="I4" s="84"/>
      <c r="J4" s="111"/>
      <c r="K4" s="84"/>
      <c r="L4" s="84"/>
      <c r="M4" s="84"/>
      <c r="N4" s="84"/>
      <c r="O4" s="111"/>
      <c r="P4" s="111"/>
      <c r="Q4" s="84"/>
      <c r="R4" s="84"/>
      <c r="S4" s="84"/>
      <c r="T4" s="84"/>
    </row>
    <row r="5" spans="1:20" x14ac:dyDescent="0.35">
      <c r="A5" s="72"/>
      <c r="B5" s="72"/>
      <c r="C5" s="72"/>
      <c r="D5" s="72"/>
      <c r="E5" s="72"/>
      <c r="F5" s="77"/>
      <c r="G5" s="148" t="s">
        <v>61</v>
      </c>
      <c r="H5" s="73"/>
      <c r="I5" s="72"/>
      <c r="J5" s="74"/>
      <c r="K5" s="72"/>
      <c r="L5" s="72"/>
      <c r="M5" s="72"/>
      <c r="N5" s="72"/>
      <c r="O5" s="74"/>
      <c r="P5" s="74"/>
      <c r="Q5" s="87" t="str">
        <f>IFERROR(INDEX('Lists (to be hidden)'!$E:$E,MATCH(R5,'Lists (to be hidden)'!$F:$F,0)), "")</f>
        <v/>
      </c>
      <c r="R5" s="74"/>
      <c r="S5" s="88" t="str">
        <f>IFERROR(INDEX('Lists (to be hidden)'!$G:$G,MATCH(R5,'Lists (to be hidden)'!$F:$F,0)),"")</f>
        <v/>
      </c>
      <c r="T5" s="74"/>
    </row>
    <row r="6" spans="1:20" x14ac:dyDescent="0.35">
      <c r="A6" s="72"/>
      <c r="B6" s="72"/>
      <c r="C6" s="72"/>
      <c r="D6" s="72"/>
      <c r="E6" s="72"/>
      <c r="F6" s="77"/>
      <c r="G6" s="147" t="s">
        <v>68</v>
      </c>
      <c r="H6" s="73"/>
      <c r="I6" s="72"/>
      <c r="J6" s="74"/>
      <c r="K6" s="72"/>
      <c r="L6" s="72"/>
      <c r="M6" s="72"/>
      <c r="N6" s="72"/>
      <c r="O6" s="74"/>
      <c r="P6" s="74"/>
      <c r="Q6" s="87" t="str">
        <f>IFERROR(INDEX('Lists (to be hidden)'!$E:$E,MATCH(R6,'Lists (to be hidden)'!$F:$F,0)), "")</f>
        <v/>
      </c>
      <c r="R6" s="74"/>
      <c r="S6" s="88" t="str">
        <f>IFERROR(INDEX('Lists (to be hidden)'!$G:$G,MATCH(R6,'Lists (to be hidden)'!$F:$F,0)),"")</f>
        <v/>
      </c>
      <c r="T6" s="74"/>
    </row>
    <row r="7" spans="1:20" x14ac:dyDescent="0.35">
      <c r="A7" s="72"/>
      <c r="B7" s="72"/>
      <c r="C7" s="72"/>
      <c r="D7" s="72"/>
      <c r="E7" s="72"/>
      <c r="F7" s="77"/>
      <c r="G7" s="147" t="s">
        <v>74</v>
      </c>
      <c r="H7" s="73"/>
      <c r="I7" s="72"/>
      <c r="J7" s="74"/>
      <c r="K7" s="72"/>
      <c r="L7" s="72"/>
      <c r="M7" s="72"/>
      <c r="N7" s="72"/>
      <c r="O7" s="74"/>
      <c r="P7" s="74"/>
      <c r="Q7" s="87" t="str">
        <f>IFERROR(INDEX('Lists (to be hidden)'!$E:$E,MATCH(R7,'Lists (to be hidden)'!$F:$F,0)), "")</f>
        <v/>
      </c>
      <c r="R7" s="74"/>
      <c r="S7" s="88" t="str">
        <f>IFERROR(INDEX('Lists (to be hidden)'!$G:$G,MATCH(R7,'Lists (to be hidden)'!$F:$F,0)),"")</f>
        <v/>
      </c>
      <c r="T7" s="74"/>
    </row>
    <row r="8" spans="1:20" x14ac:dyDescent="0.35">
      <c r="A8" s="72"/>
      <c r="B8" s="72"/>
      <c r="C8" s="72"/>
      <c r="D8" s="72"/>
      <c r="E8" s="72"/>
      <c r="F8" s="77"/>
      <c r="G8" s="147" t="s">
        <v>75</v>
      </c>
      <c r="H8" s="73"/>
      <c r="I8" s="72"/>
      <c r="J8" s="74"/>
      <c r="K8" s="72"/>
      <c r="L8" s="72"/>
      <c r="M8" s="72"/>
      <c r="N8" s="72"/>
      <c r="O8" s="74"/>
      <c r="P8" s="74"/>
      <c r="Q8" s="87" t="str">
        <f>IFERROR(INDEX('Lists (to be hidden)'!$E:$E,MATCH(R8,'Lists (to be hidden)'!$F:$F,0)), "")</f>
        <v/>
      </c>
      <c r="R8" s="74"/>
      <c r="S8" s="88" t="str">
        <f>IFERROR(INDEX('Lists (to be hidden)'!$G:$G,MATCH(R8,'Lists (to be hidden)'!$F:$F,0)),"")</f>
        <v/>
      </c>
      <c r="T8" s="74"/>
    </row>
    <row r="9" spans="1:20" x14ac:dyDescent="0.35">
      <c r="A9" s="72"/>
      <c r="B9" s="72"/>
      <c r="C9" s="72"/>
      <c r="D9" s="72"/>
      <c r="E9" s="72"/>
      <c r="F9" s="77"/>
      <c r="G9" s="147" t="s">
        <v>76</v>
      </c>
      <c r="H9" s="73"/>
      <c r="I9" s="72"/>
      <c r="J9" s="74"/>
      <c r="K9" s="72"/>
      <c r="L9" s="72"/>
      <c r="M9" s="72"/>
      <c r="N9" s="72"/>
      <c r="O9" s="74"/>
      <c r="P9" s="74"/>
      <c r="Q9" s="87" t="str">
        <f>IFERROR(INDEX('Lists (to be hidden)'!$E:$E,MATCH(R9,'Lists (to be hidden)'!$F:$F,0)), "")</f>
        <v/>
      </c>
      <c r="R9" s="74"/>
      <c r="S9" s="88" t="str">
        <f>IFERROR(INDEX('Lists (to be hidden)'!$G:$G,MATCH(R9,'Lists (to be hidden)'!$F:$F,0)),"")</f>
        <v/>
      </c>
      <c r="T9" s="74"/>
    </row>
    <row r="10" spans="1:20" x14ac:dyDescent="0.35">
      <c r="A10" s="72"/>
      <c r="B10" s="72"/>
      <c r="C10" s="72"/>
      <c r="D10" s="72"/>
      <c r="E10" s="72"/>
      <c r="F10" s="77"/>
      <c r="G10" s="148" t="s">
        <v>77</v>
      </c>
      <c r="H10" s="73"/>
      <c r="I10" s="72"/>
      <c r="J10" s="74"/>
      <c r="K10" s="72"/>
      <c r="L10" s="72"/>
      <c r="M10" s="72"/>
      <c r="N10" s="72"/>
      <c r="O10" s="74"/>
      <c r="P10" s="74"/>
      <c r="Q10" s="87" t="str">
        <f>IFERROR(INDEX('Lists (to be hidden)'!$E:$E,MATCH(R10,'Lists (to be hidden)'!$F:$F,0)), "")</f>
        <v/>
      </c>
      <c r="R10" s="74"/>
      <c r="S10" s="88" t="str">
        <f>IFERROR(INDEX('Lists (to be hidden)'!$G:$G,MATCH(R10,'Lists (to be hidden)'!$F:$F,0)),"")</f>
        <v/>
      </c>
      <c r="T10" s="74"/>
    </row>
    <row r="11" spans="1:20" x14ac:dyDescent="0.35">
      <c r="A11" s="72"/>
      <c r="B11" s="72"/>
      <c r="C11" s="72"/>
      <c r="D11" s="72"/>
      <c r="E11" s="72"/>
      <c r="F11" s="77"/>
      <c r="G11" s="147" t="s">
        <v>78</v>
      </c>
      <c r="H11" s="73"/>
      <c r="I11" s="72"/>
      <c r="J11" s="74"/>
      <c r="K11" s="72"/>
      <c r="L11" s="72"/>
      <c r="M11" s="72"/>
      <c r="N11" s="72"/>
      <c r="O11" s="74"/>
      <c r="P11" s="74"/>
      <c r="Q11" s="87" t="str">
        <f>IFERROR(INDEX('Lists (to be hidden)'!$E:$E,MATCH(R11,'Lists (to be hidden)'!$F:$F,0)), "")</f>
        <v/>
      </c>
      <c r="R11" s="74"/>
      <c r="S11" s="88" t="str">
        <f>IFERROR(INDEX('Lists (to be hidden)'!$G:$G,MATCH(R11,'Lists (to be hidden)'!$F:$F,0)),"")</f>
        <v/>
      </c>
      <c r="T11" s="74"/>
    </row>
    <row r="12" spans="1:20" x14ac:dyDescent="0.35">
      <c r="A12" s="72"/>
      <c r="B12" s="72"/>
      <c r="C12" s="72"/>
      <c r="D12" s="72"/>
      <c r="E12" s="72"/>
      <c r="F12" s="77"/>
      <c r="G12" s="147" t="s">
        <v>79</v>
      </c>
      <c r="H12" s="73"/>
      <c r="I12" s="72"/>
      <c r="J12" s="74"/>
      <c r="K12" s="72"/>
      <c r="L12" s="72"/>
      <c r="M12" s="72"/>
      <c r="N12" s="72"/>
      <c r="O12" s="74"/>
      <c r="P12" s="74"/>
      <c r="Q12" s="87" t="str">
        <f>IFERROR(INDEX('Lists (to be hidden)'!$E:$E,MATCH(R12,'Lists (to be hidden)'!$F:$F,0)), "")</f>
        <v/>
      </c>
      <c r="R12" s="74"/>
      <c r="S12" s="88" t="str">
        <f>IFERROR(INDEX('Lists (to be hidden)'!$G:$G,MATCH(R12,'Lists (to be hidden)'!$F:$F,0)),"")</f>
        <v/>
      </c>
      <c r="T12" s="74"/>
    </row>
    <row r="13" spans="1:20" x14ac:dyDescent="0.35">
      <c r="A13" s="72"/>
      <c r="B13" s="72"/>
      <c r="C13" s="72"/>
      <c r="D13" s="72"/>
      <c r="E13" s="72"/>
      <c r="F13" s="77"/>
      <c r="G13" s="148" t="s">
        <v>80</v>
      </c>
      <c r="H13" s="73"/>
      <c r="I13" s="72"/>
      <c r="J13" s="74"/>
      <c r="K13" s="72"/>
      <c r="L13" s="72"/>
      <c r="M13" s="72"/>
      <c r="N13" s="72"/>
      <c r="O13" s="74"/>
      <c r="P13" s="74"/>
      <c r="Q13" s="87" t="str">
        <f>IFERROR(INDEX('Lists (to be hidden)'!$E:$E,MATCH(R13,'Lists (to be hidden)'!$F:$F,0)), "")</f>
        <v/>
      </c>
      <c r="R13" s="74"/>
      <c r="S13" s="88" t="str">
        <f>IFERROR(INDEX('Lists (to be hidden)'!$G:$G,MATCH(R13,'Lists (to be hidden)'!$F:$F,0)),"")</f>
        <v/>
      </c>
      <c r="T13" s="74"/>
    </row>
    <row r="14" spans="1:20" x14ac:dyDescent="0.35">
      <c r="A14" s="72"/>
      <c r="B14" s="72"/>
      <c r="C14" s="72"/>
      <c r="D14" s="72"/>
      <c r="E14" s="72"/>
      <c r="F14" s="77"/>
      <c r="G14" s="147" t="s">
        <v>81</v>
      </c>
      <c r="H14" s="73"/>
      <c r="I14" s="72"/>
      <c r="J14" s="74"/>
      <c r="K14" s="72"/>
      <c r="L14" s="72"/>
      <c r="M14" s="72"/>
      <c r="N14" s="72"/>
      <c r="O14" s="74"/>
      <c r="P14" s="74"/>
      <c r="Q14" s="87" t="str">
        <f>IFERROR(INDEX('Lists (to be hidden)'!$E:$E,MATCH(R14,'Lists (to be hidden)'!$F:$F,0)), "")</f>
        <v/>
      </c>
      <c r="R14" s="74"/>
      <c r="S14" s="88" t="str">
        <f>IFERROR(INDEX('Lists (to be hidden)'!$G:$G,MATCH(R14,'Lists (to be hidden)'!$F:$F,0)),"")</f>
        <v/>
      </c>
      <c r="T14" s="74"/>
    </row>
    <row r="15" spans="1:20" x14ac:dyDescent="0.35">
      <c r="A15" s="72"/>
      <c r="B15" s="72"/>
      <c r="C15" s="72"/>
      <c r="D15" s="72"/>
      <c r="E15" s="72"/>
      <c r="F15" s="77"/>
      <c r="G15" s="147" t="s">
        <v>82</v>
      </c>
      <c r="H15" s="73"/>
      <c r="I15" s="72"/>
      <c r="J15" s="74"/>
      <c r="K15" s="72"/>
      <c r="L15" s="72"/>
      <c r="M15" s="72"/>
      <c r="N15" s="72"/>
      <c r="O15" s="74"/>
      <c r="P15" s="74"/>
      <c r="Q15" s="87" t="str">
        <f>IFERROR(INDEX('Lists (to be hidden)'!$E:$E,MATCH(R15,'Lists (to be hidden)'!$F:$F,0)), "")</f>
        <v/>
      </c>
      <c r="R15" s="74"/>
      <c r="S15" s="88" t="str">
        <f>IFERROR(INDEX('Lists (to be hidden)'!$G:$G,MATCH(R15,'Lists (to be hidden)'!$F:$F,0)),"")</f>
        <v/>
      </c>
      <c r="T15" s="74"/>
    </row>
    <row r="16" spans="1:20" x14ac:dyDescent="0.35">
      <c r="A16" s="72"/>
      <c r="B16" s="72"/>
      <c r="C16" s="72"/>
      <c r="D16" s="72"/>
      <c r="E16" s="72"/>
      <c r="F16" s="77"/>
      <c r="G16" s="147" t="s">
        <v>83</v>
      </c>
      <c r="H16" s="73"/>
      <c r="I16" s="72"/>
      <c r="J16" s="74"/>
      <c r="K16" s="72"/>
      <c r="L16" s="72"/>
      <c r="M16" s="72"/>
      <c r="N16" s="72"/>
      <c r="O16" s="74"/>
      <c r="P16" s="74"/>
      <c r="Q16" s="87" t="str">
        <f>IFERROR(INDEX('Lists (to be hidden)'!$E:$E,MATCH(R16,'Lists (to be hidden)'!$F:$F,0)), "")</f>
        <v/>
      </c>
      <c r="R16" s="74"/>
      <c r="S16" s="88" t="str">
        <f>IFERROR(INDEX('Lists (to be hidden)'!$G:$G,MATCH(R16,'Lists (to be hidden)'!$F:$F,0)),"")</f>
        <v/>
      </c>
      <c r="T16" s="74"/>
    </row>
    <row r="17" spans="1:20" x14ac:dyDescent="0.35">
      <c r="A17" s="72"/>
      <c r="B17" s="72"/>
      <c r="C17" s="72"/>
      <c r="D17" s="72"/>
      <c r="E17" s="72"/>
      <c r="F17" s="77"/>
      <c r="G17" s="147" t="s">
        <v>84</v>
      </c>
      <c r="H17" s="73"/>
      <c r="I17" s="72"/>
      <c r="J17" s="74"/>
      <c r="K17" s="72"/>
      <c r="L17" s="72"/>
      <c r="M17" s="72"/>
      <c r="N17" s="72"/>
      <c r="O17" s="74"/>
      <c r="P17" s="74"/>
      <c r="Q17" s="87" t="str">
        <f>IFERROR(INDEX('Lists (to be hidden)'!$E:$E,MATCH(R17,'Lists (to be hidden)'!$F:$F,0)), "")</f>
        <v/>
      </c>
      <c r="R17" s="74"/>
      <c r="S17" s="88" t="str">
        <f>IFERROR(INDEX('Lists (to be hidden)'!$G:$G,MATCH(R17,'Lists (to be hidden)'!$F:$F,0)),"")</f>
        <v/>
      </c>
      <c r="T17" s="74"/>
    </row>
    <row r="18" spans="1:20" x14ac:dyDescent="0.35">
      <c r="A18" s="72"/>
      <c r="B18" s="72"/>
      <c r="C18" s="72"/>
      <c r="D18" s="72"/>
      <c r="E18" s="72"/>
      <c r="F18" s="77"/>
      <c r="G18" s="148" t="s">
        <v>85</v>
      </c>
      <c r="H18" s="73"/>
      <c r="I18" s="72"/>
      <c r="J18" s="74"/>
      <c r="K18" s="72"/>
      <c r="L18" s="72"/>
      <c r="M18" s="72"/>
      <c r="N18" s="72"/>
      <c r="O18" s="74"/>
      <c r="P18" s="74"/>
      <c r="Q18" s="87" t="str">
        <f>IFERROR(INDEX('Lists (to be hidden)'!$E:$E,MATCH(R18,'Lists (to be hidden)'!$F:$F,0)), "")</f>
        <v/>
      </c>
      <c r="R18" s="74"/>
      <c r="S18" s="88" t="str">
        <f>IFERROR(INDEX('Lists (to be hidden)'!$G:$G,MATCH(R18,'Lists (to be hidden)'!$F:$F,0)),"")</f>
        <v/>
      </c>
      <c r="T18" s="74"/>
    </row>
    <row r="19" spans="1:20" x14ac:dyDescent="0.35">
      <c r="A19" s="72"/>
      <c r="B19" s="72"/>
      <c r="C19" s="72"/>
      <c r="D19" s="72"/>
      <c r="E19" s="72"/>
      <c r="F19" s="77"/>
      <c r="G19" s="147" t="s">
        <v>86</v>
      </c>
      <c r="H19" s="73"/>
      <c r="I19" s="72"/>
      <c r="J19" s="74"/>
      <c r="K19" s="72"/>
      <c r="L19" s="72"/>
      <c r="M19" s="72"/>
      <c r="N19" s="72"/>
      <c r="O19" s="74"/>
      <c r="P19" s="74"/>
      <c r="Q19" s="87" t="str">
        <f>IFERROR(INDEX('Lists (to be hidden)'!$E:$E,MATCH(R19,'Lists (to be hidden)'!$F:$F,0)), "")</f>
        <v/>
      </c>
      <c r="R19" s="74"/>
      <c r="S19" s="88" t="str">
        <f>IFERROR(INDEX('Lists (to be hidden)'!$G:$G,MATCH(R19,'Lists (to be hidden)'!$F:$F,0)),"")</f>
        <v/>
      </c>
      <c r="T19" s="74"/>
    </row>
    <row r="20" spans="1:20" x14ac:dyDescent="0.35">
      <c r="A20" s="72"/>
      <c r="B20" s="72"/>
      <c r="C20" s="72"/>
      <c r="D20" s="72"/>
      <c r="E20" s="72"/>
      <c r="F20" s="77"/>
      <c r="G20" s="147" t="s">
        <v>87</v>
      </c>
      <c r="H20" s="73"/>
      <c r="I20" s="72"/>
      <c r="J20" s="74"/>
      <c r="K20" s="72"/>
      <c r="L20" s="72"/>
      <c r="M20" s="72"/>
      <c r="N20" s="72"/>
      <c r="O20" s="74"/>
      <c r="P20" s="74"/>
      <c r="Q20" s="87" t="str">
        <f>IFERROR(INDEX('Lists (to be hidden)'!$E:$E,MATCH(R20,'Lists (to be hidden)'!$F:$F,0)), "")</f>
        <v/>
      </c>
      <c r="R20" s="74"/>
      <c r="S20" s="88" t="str">
        <f>IFERROR(INDEX('Lists (to be hidden)'!$G:$G,MATCH(R20,'Lists (to be hidden)'!$F:$F,0)),"")</f>
        <v/>
      </c>
      <c r="T20" s="74"/>
    </row>
    <row r="21" spans="1:20" x14ac:dyDescent="0.35">
      <c r="A21" s="72"/>
      <c r="B21" s="72"/>
      <c r="C21" s="72"/>
      <c r="D21" s="72"/>
      <c r="E21" s="72"/>
      <c r="F21" s="77"/>
      <c r="G21" s="148" t="s">
        <v>88</v>
      </c>
      <c r="H21" s="73"/>
      <c r="I21" s="72"/>
      <c r="J21" s="74"/>
      <c r="K21" s="72"/>
      <c r="L21" s="72"/>
      <c r="M21" s="72"/>
      <c r="N21" s="72"/>
      <c r="O21" s="74"/>
      <c r="P21" s="74"/>
      <c r="Q21" s="87" t="str">
        <f>IFERROR(INDEX('Lists (to be hidden)'!$E:$E,MATCH(R21,'Lists (to be hidden)'!$F:$F,0)), "")</f>
        <v/>
      </c>
      <c r="R21" s="74"/>
      <c r="S21" s="89" t="str">
        <f>IFERROR(INDEX('Lists (to be hidden)'!$G:$G,MATCH(R21,'Lists (to be hidden)'!$F:$F,0)),"")</f>
        <v/>
      </c>
      <c r="T21" s="74"/>
    </row>
    <row r="22" spans="1:20" x14ac:dyDescent="0.35">
      <c r="A22" s="72"/>
      <c r="B22" s="72"/>
      <c r="C22" s="72"/>
      <c r="D22" s="72"/>
      <c r="E22" s="72"/>
      <c r="F22" s="77"/>
      <c r="G22" s="147" t="s">
        <v>89</v>
      </c>
      <c r="H22" s="73"/>
      <c r="I22" s="72"/>
      <c r="J22" s="74"/>
      <c r="K22" s="72"/>
      <c r="L22" s="72"/>
      <c r="M22" s="72"/>
      <c r="N22" s="72"/>
      <c r="O22" s="74"/>
      <c r="P22" s="74"/>
      <c r="Q22" s="87" t="str">
        <f>IFERROR(INDEX('Lists (to be hidden)'!$E:$E,MATCH(R22,'Lists (to be hidden)'!$F:$F,0)), "")</f>
        <v/>
      </c>
      <c r="R22" s="74"/>
      <c r="S22" s="89" t="str">
        <f>IFERROR(INDEX('Lists (to be hidden)'!$G:$G,MATCH(R22,'Lists (to be hidden)'!$F:$F,0)),"")</f>
        <v/>
      </c>
      <c r="T22" s="74"/>
    </row>
    <row r="23" spans="1:20" x14ac:dyDescent="0.35">
      <c r="A23" s="72"/>
      <c r="B23" s="72"/>
      <c r="C23" s="72"/>
      <c r="D23" s="72"/>
      <c r="E23" s="72"/>
      <c r="F23" s="77"/>
      <c r="G23" s="147" t="s">
        <v>90</v>
      </c>
      <c r="H23" s="73"/>
      <c r="I23" s="72"/>
      <c r="J23" s="74"/>
      <c r="K23" s="72"/>
      <c r="L23" s="72"/>
      <c r="M23" s="72"/>
      <c r="N23" s="72"/>
      <c r="O23" s="74"/>
      <c r="P23" s="74"/>
      <c r="Q23" s="87" t="str">
        <f>IFERROR(INDEX('Lists (to be hidden)'!$E:$E,MATCH(R23,'Lists (to be hidden)'!$F:$F,0)), "")</f>
        <v/>
      </c>
      <c r="R23" s="74"/>
      <c r="S23" s="89" t="str">
        <f>IFERROR(INDEX('Lists (to be hidden)'!$G:$G,MATCH(R23,'Lists (to be hidden)'!$F:$F,0)),"")</f>
        <v/>
      </c>
      <c r="T23" s="74"/>
    </row>
    <row r="24" spans="1:20" x14ac:dyDescent="0.35">
      <c r="A24" s="72"/>
      <c r="B24" s="72"/>
      <c r="C24" s="72"/>
      <c r="D24" s="72"/>
      <c r="E24" s="72"/>
      <c r="F24" s="77"/>
      <c r="G24" s="147" t="s">
        <v>91</v>
      </c>
      <c r="H24" s="73"/>
      <c r="I24" s="72"/>
      <c r="J24" s="74"/>
      <c r="K24" s="72"/>
      <c r="L24" s="72"/>
      <c r="M24" s="72"/>
      <c r="N24" s="72"/>
      <c r="O24" s="74"/>
      <c r="P24" s="74"/>
      <c r="Q24" s="87" t="str">
        <f>IFERROR(INDEX('Lists (to be hidden)'!$E:$E,MATCH(R24,'Lists (to be hidden)'!$F:$F,0)), "")</f>
        <v/>
      </c>
      <c r="R24" s="74"/>
      <c r="S24" s="89" t="str">
        <f>IFERROR(INDEX('Lists (to be hidden)'!$G:$G,MATCH(R24,'Lists (to be hidden)'!$F:$F,0)),"")</f>
        <v/>
      </c>
      <c r="T24" s="74"/>
    </row>
    <row r="25" spans="1:20" x14ac:dyDescent="0.35">
      <c r="A25" s="72"/>
      <c r="B25" s="72"/>
      <c r="C25" s="72"/>
      <c r="D25" s="72"/>
      <c r="E25" s="72"/>
      <c r="F25" s="77"/>
      <c r="G25" s="147" t="s">
        <v>92</v>
      </c>
      <c r="H25" s="73"/>
      <c r="I25" s="72"/>
      <c r="J25" s="74"/>
      <c r="K25" s="72"/>
      <c r="L25" s="72"/>
      <c r="M25" s="72"/>
      <c r="N25" s="72"/>
      <c r="O25" s="74"/>
      <c r="P25" s="74"/>
      <c r="Q25" s="87" t="str">
        <f>IFERROR(INDEX('Lists (to be hidden)'!$E:$E,MATCH(R25,'Lists (to be hidden)'!$F:$F,0)), "")</f>
        <v/>
      </c>
      <c r="R25" s="74"/>
      <c r="S25" s="89" t="str">
        <f>IFERROR(INDEX('Lists (to be hidden)'!$G:$G,MATCH(R25,'Lists (to be hidden)'!$F:$F,0)),"")</f>
        <v/>
      </c>
      <c r="T25" s="74"/>
    </row>
    <row r="26" spans="1:20" x14ac:dyDescent="0.35">
      <c r="A26" s="72"/>
      <c r="B26" s="72"/>
      <c r="C26" s="72"/>
      <c r="D26" s="72"/>
      <c r="E26" s="72"/>
      <c r="F26" s="77"/>
      <c r="G26" s="148" t="s">
        <v>93</v>
      </c>
      <c r="H26" s="73"/>
      <c r="I26" s="72"/>
      <c r="J26" s="74"/>
      <c r="K26" s="72"/>
      <c r="L26" s="72"/>
      <c r="M26" s="72"/>
      <c r="N26" s="72"/>
      <c r="O26" s="74"/>
      <c r="P26" s="74"/>
      <c r="Q26" s="87" t="str">
        <f>IFERROR(INDEX('Lists (to be hidden)'!$E:$E,MATCH(R26,'Lists (to be hidden)'!$F:$F,0)), "")</f>
        <v/>
      </c>
      <c r="R26" s="74"/>
      <c r="S26" s="89" t="str">
        <f>IFERROR(INDEX('Lists (to be hidden)'!$G:$G,MATCH(R26,'Lists (to be hidden)'!$F:$F,0)),"")</f>
        <v/>
      </c>
      <c r="T26" s="74"/>
    </row>
    <row r="27" spans="1:20" x14ac:dyDescent="0.35">
      <c r="A27" s="72"/>
      <c r="B27" s="72"/>
      <c r="C27" s="72"/>
      <c r="D27" s="72"/>
      <c r="E27" s="72"/>
      <c r="F27" s="77"/>
      <c r="G27" s="147" t="s">
        <v>94</v>
      </c>
      <c r="H27" s="73"/>
      <c r="I27" s="72"/>
      <c r="J27" s="74"/>
      <c r="K27" s="72"/>
      <c r="L27" s="72"/>
      <c r="M27" s="72"/>
      <c r="N27" s="72"/>
      <c r="O27" s="74"/>
      <c r="P27" s="74"/>
      <c r="Q27" s="87" t="str">
        <f>IFERROR(INDEX('Lists (to be hidden)'!$E:$E,MATCH(R27,'Lists (to be hidden)'!$F:$F,0)), "")</f>
        <v/>
      </c>
      <c r="R27" s="74"/>
      <c r="S27" s="89" t="str">
        <f>IFERROR(INDEX('Lists (to be hidden)'!$G:$G,MATCH(R27,'Lists (to be hidden)'!$F:$F,0)),"")</f>
        <v/>
      </c>
      <c r="T27" s="74"/>
    </row>
    <row r="28" spans="1:20" x14ac:dyDescent="0.35">
      <c r="A28" s="72"/>
      <c r="B28" s="72"/>
      <c r="C28" s="72"/>
      <c r="D28" s="72"/>
      <c r="E28" s="72"/>
      <c r="F28" s="77"/>
      <c r="G28" s="147" t="s">
        <v>95</v>
      </c>
      <c r="H28" s="73"/>
      <c r="I28" s="72"/>
      <c r="J28" s="74"/>
      <c r="K28" s="72"/>
      <c r="L28" s="72"/>
      <c r="M28" s="72"/>
      <c r="N28" s="72"/>
      <c r="O28" s="74"/>
      <c r="P28" s="74"/>
      <c r="Q28" s="87" t="str">
        <f>IFERROR(INDEX('Lists (to be hidden)'!$E:$E,MATCH(R28,'Lists (to be hidden)'!$F:$F,0)), "")</f>
        <v/>
      </c>
      <c r="R28" s="74"/>
      <c r="S28" s="89" t="str">
        <f>IFERROR(INDEX('Lists (to be hidden)'!$G:$G,MATCH(R28,'Lists (to be hidden)'!$F:$F,0)),"")</f>
        <v/>
      </c>
      <c r="T28" s="74"/>
    </row>
    <row r="29" spans="1:20" x14ac:dyDescent="0.35">
      <c r="A29" s="72"/>
      <c r="B29" s="72"/>
      <c r="C29" s="72"/>
      <c r="D29" s="72"/>
      <c r="E29" s="72"/>
      <c r="F29" s="77"/>
      <c r="G29" s="148" t="s">
        <v>96</v>
      </c>
      <c r="H29" s="73"/>
      <c r="I29" s="72"/>
      <c r="J29" s="74"/>
      <c r="K29" s="72"/>
      <c r="L29" s="72"/>
      <c r="M29" s="72"/>
      <c r="N29" s="72"/>
      <c r="O29" s="74"/>
      <c r="P29" s="74"/>
      <c r="Q29" s="87" t="str">
        <f>IFERROR(INDEX('Lists (to be hidden)'!$E:$E,MATCH(R29,'Lists (to be hidden)'!$F:$F,0)), "")</f>
        <v/>
      </c>
      <c r="R29" s="74"/>
      <c r="S29" s="89" t="str">
        <f>IFERROR(INDEX('Lists (to be hidden)'!$G:$G,MATCH(R29,'Lists (to be hidden)'!$F:$F,0)),"")</f>
        <v/>
      </c>
      <c r="T29" s="74"/>
    </row>
    <row r="30" spans="1:20" x14ac:dyDescent="0.35">
      <c r="A30" s="72"/>
      <c r="B30" s="72"/>
      <c r="C30" s="72"/>
      <c r="D30" s="72"/>
      <c r="E30" s="72"/>
      <c r="F30" s="77"/>
      <c r="G30" s="147" t="s">
        <v>97</v>
      </c>
      <c r="H30" s="73"/>
      <c r="I30" s="72"/>
      <c r="J30" s="74"/>
      <c r="K30" s="72"/>
      <c r="L30" s="72"/>
      <c r="M30" s="72"/>
      <c r="N30" s="72"/>
      <c r="O30" s="74"/>
      <c r="P30" s="74"/>
      <c r="Q30" s="87" t="str">
        <f>IFERROR(INDEX('Lists (to be hidden)'!$E:$E,MATCH(R30,'Lists (to be hidden)'!$F:$F,0)), "")</f>
        <v/>
      </c>
      <c r="R30" s="74"/>
      <c r="S30" s="89" t="str">
        <f>IFERROR(INDEX('Lists (to be hidden)'!$G:$G,MATCH(R30,'Lists (to be hidden)'!$F:$F,0)),"")</f>
        <v/>
      </c>
      <c r="T30" s="74"/>
    </row>
    <row r="31" spans="1:20" x14ac:dyDescent="0.35">
      <c r="A31" s="72"/>
      <c r="B31" s="72"/>
      <c r="C31" s="72"/>
      <c r="D31" s="72"/>
      <c r="E31" s="72"/>
      <c r="F31" s="77"/>
      <c r="G31" s="147" t="s">
        <v>98</v>
      </c>
      <c r="H31" s="73"/>
      <c r="I31" s="72"/>
      <c r="J31" s="74"/>
      <c r="K31" s="72"/>
      <c r="L31" s="72"/>
      <c r="M31" s="72"/>
      <c r="N31" s="72"/>
      <c r="O31" s="74"/>
      <c r="P31" s="74"/>
      <c r="Q31" s="87" t="str">
        <f>IFERROR(INDEX('Lists (to be hidden)'!$E:$E,MATCH(R31,'Lists (to be hidden)'!$F:$F,0)), "")</f>
        <v/>
      </c>
      <c r="R31" s="74"/>
      <c r="S31" s="89" t="str">
        <f>IFERROR(INDEX('Lists (to be hidden)'!$G:$G,MATCH(R31,'Lists (to be hidden)'!$F:$F,0)),"")</f>
        <v/>
      </c>
      <c r="T31" s="74"/>
    </row>
    <row r="32" spans="1:20" x14ac:dyDescent="0.35">
      <c r="A32" s="72"/>
      <c r="B32" s="72"/>
      <c r="C32" s="72"/>
      <c r="D32" s="72"/>
      <c r="E32" s="72"/>
      <c r="F32" s="77"/>
      <c r="G32" s="147" t="s">
        <v>99</v>
      </c>
      <c r="H32" s="73"/>
      <c r="I32" s="72"/>
      <c r="J32" s="74"/>
      <c r="K32" s="72"/>
      <c r="L32" s="72"/>
      <c r="M32" s="72"/>
      <c r="N32" s="72"/>
      <c r="O32" s="74"/>
      <c r="P32" s="74"/>
      <c r="Q32" s="87" t="str">
        <f>IFERROR(INDEX('Lists (to be hidden)'!$E:$E,MATCH(R32,'Lists (to be hidden)'!$F:$F,0)), "")</f>
        <v/>
      </c>
      <c r="R32" s="74"/>
      <c r="S32" s="89" t="str">
        <f>IFERROR(INDEX('Lists (to be hidden)'!$G:$G,MATCH(R32,'Lists (to be hidden)'!$F:$F,0)),"")</f>
        <v/>
      </c>
      <c r="T32" s="74"/>
    </row>
    <row r="33" spans="1:20" x14ac:dyDescent="0.35">
      <c r="A33" s="72"/>
      <c r="B33" s="72"/>
      <c r="C33" s="72"/>
      <c r="D33" s="72"/>
      <c r="E33" s="72"/>
      <c r="F33" s="77"/>
      <c r="G33" s="147" t="s">
        <v>100</v>
      </c>
      <c r="H33" s="73"/>
      <c r="I33" s="72"/>
      <c r="J33" s="74"/>
      <c r="K33" s="72"/>
      <c r="L33" s="72"/>
      <c r="M33" s="72"/>
      <c r="N33" s="72"/>
      <c r="O33" s="74"/>
      <c r="P33" s="74"/>
      <c r="Q33" s="87" t="str">
        <f>IFERROR(INDEX('Lists (to be hidden)'!$E:$E,MATCH(R33,'Lists (to be hidden)'!$F:$F,0)), "")</f>
        <v/>
      </c>
      <c r="R33" s="74"/>
      <c r="S33" s="89" t="str">
        <f>IFERROR(INDEX('Lists (to be hidden)'!$G:$G,MATCH(R33,'Lists (to be hidden)'!$F:$F,0)),"")</f>
        <v/>
      </c>
      <c r="T33" s="74"/>
    </row>
    <row r="34" spans="1:20" x14ac:dyDescent="0.35">
      <c r="A34" s="72"/>
      <c r="B34" s="72"/>
      <c r="C34" s="72"/>
      <c r="D34" s="72"/>
      <c r="E34" s="72"/>
      <c r="F34" s="77"/>
      <c r="G34" s="148" t="s">
        <v>101</v>
      </c>
      <c r="H34" s="73"/>
      <c r="I34" s="72"/>
      <c r="J34" s="74"/>
      <c r="K34" s="72"/>
      <c r="L34" s="72"/>
      <c r="M34" s="72"/>
      <c r="N34" s="72"/>
      <c r="O34" s="74"/>
      <c r="P34" s="74"/>
      <c r="Q34" s="87" t="str">
        <f>IFERROR(INDEX('Lists (to be hidden)'!$E:$E,MATCH(R34,'Lists (to be hidden)'!$F:$F,0)), "")</f>
        <v/>
      </c>
      <c r="R34" s="74"/>
      <c r="S34" s="89" t="str">
        <f>IFERROR(INDEX('Lists (to be hidden)'!$G:$G,MATCH(R34,'Lists (to be hidden)'!$F:$F,0)),"")</f>
        <v/>
      </c>
      <c r="T34" s="74"/>
    </row>
    <row r="35" spans="1:20" x14ac:dyDescent="0.35">
      <c r="A35" s="72"/>
      <c r="B35" s="72"/>
      <c r="C35" s="72"/>
      <c r="D35" s="72"/>
      <c r="E35" s="72"/>
      <c r="F35" s="77"/>
      <c r="G35" s="147" t="s">
        <v>102</v>
      </c>
      <c r="H35" s="73"/>
      <c r="I35" s="72"/>
      <c r="J35" s="74"/>
      <c r="K35" s="72"/>
      <c r="L35" s="72"/>
      <c r="M35" s="72"/>
      <c r="N35" s="72"/>
      <c r="O35" s="74"/>
      <c r="P35" s="74"/>
      <c r="Q35" s="87" t="str">
        <f>IFERROR(INDEX('Lists (to be hidden)'!$E:$E,MATCH(R35,'Lists (to be hidden)'!$F:$F,0)), "")</f>
        <v/>
      </c>
      <c r="R35" s="74"/>
      <c r="S35" s="89" t="str">
        <f>IFERROR(INDEX('Lists (to be hidden)'!$G:$G,MATCH(R35,'Lists (to be hidden)'!$F:$F,0)),"")</f>
        <v/>
      </c>
      <c r="T35" s="74"/>
    </row>
    <row r="36" spans="1:20" x14ac:dyDescent="0.35">
      <c r="A36" s="72"/>
      <c r="B36" s="72"/>
      <c r="C36" s="72"/>
      <c r="D36" s="72"/>
      <c r="E36" s="72"/>
      <c r="F36" s="77"/>
      <c r="G36" s="147" t="s">
        <v>103</v>
      </c>
      <c r="H36" s="73"/>
      <c r="I36" s="72"/>
      <c r="J36" s="74"/>
      <c r="K36" s="72"/>
      <c r="L36" s="72"/>
      <c r="M36" s="72"/>
      <c r="N36" s="72"/>
      <c r="O36" s="74"/>
      <c r="P36" s="74"/>
      <c r="Q36" s="87" t="str">
        <f>IFERROR(INDEX('Lists (to be hidden)'!$E:$E,MATCH(R36,'Lists (to be hidden)'!$F:$F,0)), "")</f>
        <v/>
      </c>
      <c r="R36" s="74"/>
      <c r="S36" s="89" t="str">
        <f>IFERROR(INDEX('Lists (to be hidden)'!$G:$G,MATCH(R36,'Lists (to be hidden)'!$F:$F,0)),"")</f>
        <v/>
      </c>
      <c r="T36" s="74"/>
    </row>
    <row r="37" spans="1:20" x14ac:dyDescent="0.35">
      <c r="A37" s="72"/>
      <c r="B37" s="72"/>
      <c r="C37" s="72"/>
      <c r="D37" s="72"/>
      <c r="E37" s="72"/>
      <c r="F37" s="77"/>
      <c r="G37" s="148" t="s">
        <v>104</v>
      </c>
      <c r="H37" s="73"/>
      <c r="I37" s="72"/>
      <c r="J37" s="74"/>
      <c r="K37" s="72"/>
      <c r="L37" s="72"/>
      <c r="M37" s="72"/>
      <c r="N37" s="72"/>
      <c r="O37" s="74"/>
      <c r="P37" s="74"/>
      <c r="Q37" s="87" t="str">
        <f>IFERROR(INDEX('Lists (to be hidden)'!$E:$E,MATCH(R37,'Lists (to be hidden)'!$F:$F,0)), "")</f>
        <v/>
      </c>
      <c r="R37" s="74"/>
      <c r="S37" s="89" t="str">
        <f>IFERROR(INDEX('Lists (to be hidden)'!$G:$G,MATCH(R37,'Lists (to be hidden)'!$F:$F,0)),"")</f>
        <v/>
      </c>
      <c r="T37" s="74"/>
    </row>
    <row r="38" spans="1:20" x14ac:dyDescent="0.35">
      <c r="A38" s="72"/>
      <c r="B38" s="72"/>
      <c r="C38" s="72"/>
      <c r="D38" s="72"/>
      <c r="E38" s="72"/>
      <c r="F38" s="77"/>
      <c r="G38" s="147" t="s">
        <v>105</v>
      </c>
      <c r="H38" s="73"/>
      <c r="I38" s="72"/>
      <c r="J38" s="74"/>
      <c r="K38" s="72"/>
      <c r="L38" s="72"/>
      <c r="M38" s="72"/>
      <c r="N38" s="72"/>
      <c r="O38" s="74"/>
      <c r="P38" s="74"/>
      <c r="Q38" s="87" t="str">
        <f>IFERROR(INDEX('Lists (to be hidden)'!$E:$E,MATCH(R38,'Lists (to be hidden)'!$F:$F,0)), "")</f>
        <v/>
      </c>
      <c r="R38" s="74"/>
      <c r="S38" s="89" t="str">
        <f>IFERROR(INDEX('Lists (to be hidden)'!$G:$G,MATCH(R38,'Lists (to be hidden)'!$F:$F,0)),"")</f>
        <v/>
      </c>
      <c r="T38" s="74"/>
    </row>
    <row r="39" spans="1:20" x14ac:dyDescent="0.35">
      <c r="A39" s="72"/>
      <c r="B39" s="72"/>
      <c r="C39" s="72"/>
      <c r="D39" s="72"/>
      <c r="E39" s="72"/>
      <c r="F39" s="77"/>
      <c r="G39" s="147" t="s">
        <v>106</v>
      </c>
      <c r="H39" s="73"/>
      <c r="I39" s="72"/>
      <c r="J39" s="74"/>
      <c r="K39" s="72"/>
      <c r="L39" s="72"/>
      <c r="M39" s="72"/>
      <c r="N39" s="72"/>
      <c r="O39" s="74"/>
      <c r="P39" s="74"/>
      <c r="Q39" s="87" t="str">
        <f>IFERROR(INDEX('Lists (to be hidden)'!$E:$E,MATCH(R39,'Lists (to be hidden)'!$F:$F,0)), "")</f>
        <v/>
      </c>
      <c r="R39" s="74"/>
      <c r="S39" s="89" t="str">
        <f>IFERROR(INDEX('Lists (to be hidden)'!$G:$G,MATCH(R39,'Lists (to be hidden)'!$F:$F,0)),"")</f>
        <v/>
      </c>
      <c r="T39" s="74"/>
    </row>
    <row r="40" spans="1:20" x14ac:dyDescent="0.35">
      <c r="A40" s="72"/>
      <c r="B40" s="72"/>
      <c r="C40" s="72"/>
      <c r="D40" s="72"/>
      <c r="E40" s="72"/>
      <c r="F40" s="77"/>
      <c r="G40" s="147" t="s">
        <v>107</v>
      </c>
      <c r="H40" s="73"/>
      <c r="I40" s="72"/>
      <c r="J40" s="74"/>
      <c r="K40" s="72"/>
      <c r="L40" s="72"/>
      <c r="M40" s="72"/>
      <c r="N40" s="72"/>
      <c r="O40" s="74"/>
      <c r="P40" s="74"/>
      <c r="Q40" s="87" t="str">
        <f>IFERROR(INDEX('Lists (to be hidden)'!$E:$E,MATCH(R40,'Lists (to be hidden)'!$F:$F,0)), "")</f>
        <v/>
      </c>
      <c r="R40" s="74"/>
      <c r="S40" s="89" t="str">
        <f>IFERROR(INDEX('Lists (to be hidden)'!$G:$G,MATCH(R40,'Lists (to be hidden)'!$F:$F,0)),"")</f>
        <v/>
      </c>
      <c r="T40" s="74"/>
    </row>
    <row r="41" spans="1:20" x14ac:dyDescent="0.35">
      <c r="A41" s="72"/>
      <c r="B41" s="72"/>
      <c r="C41" s="72"/>
      <c r="D41" s="72"/>
      <c r="E41" s="72"/>
      <c r="F41" s="77"/>
      <c r="G41" s="147" t="s">
        <v>108</v>
      </c>
      <c r="H41" s="73"/>
      <c r="I41" s="72"/>
      <c r="J41" s="74"/>
      <c r="K41" s="72"/>
      <c r="L41" s="72"/>
      <c r="M41" s="72"/>
      <c r="N41" s="72"/>
      <c r="O41" s="74"/>
      <c r="P41" s="74"/>
      <c r="Q41" s="87" t="str">
        <f>IFERROR(INDEX('Lists (to be hidden)'!$E:$E,MATCH(R41,'Lists (to be hidden)'!$F:$F,0)), "")</f>
        <v/>
      </c>
      <c r="R41" s="74"/>
      <c r="S41" s="89" t="str">
        <f>IFERROR(INDEX('Lists (to be hidden)'!$G:$G,MATCH(R41,'Lists (to be hidden)'!$F:$F,0)),"")</f>
        <v/>
      </c>
      <c r="T41" s="74"/>
    </row>
    <row r="42" spans="1:20" x14ac:dyDescent="0.35">
      <c r="A42" s="72"/>
      <c r="B42" s="72"/>
      <c r="C42" s="72"/>
      <c r="D42" s="72"/>
      <c r="E42" s="72"/>
      <c r="F42" s="77"/>
      <c r="G42" s="148" t="s">
        <v>109</v>
      </c>
      <c r="H42" s="73"/>
      <c r="I42" s="72"/>
      <c r="J42" s="74"/>
      <c r="K42" s="72"/>
      <c r="L42" s="72"/>
      <c r="M42" s="72"/>
      <c r="N42" s="72"/>
      <c r="O42" s="74"/>
      <c r="P42" s="74"/>
      <c r="Q42" s="87" t="str">
        <f>IFERROR(INDEX('Lists (to be hidden)'!$E:$E,MATCH(R42,'Lists (to be hidden)'!$F:$F,0)), "")</f>
        <v/>
      </c>
      <c r="R42" s="74"/>
      <c r="S42" s="89" t="str">
        <f>IFERROR(INDEX('Lists (to be hidden)'!$G:$G,MATCH(R42,'Lists (to be hidden)'!$F:$F,0)),"")</f>
        <v/>
      </c>
      <c r="T42" s="74"/>
    </row>
    <row r="43" spans="1:20" x14ac:dyDescent="0.35">
      <c r="A43" s="72"/>
      <c r="B43" s="72"/>
      <c r="C43" s="72"/>
      <c r="D43" s="72"/>
      <c r="E43" s="72"/>
      <c r="F43" s="77"/>
      <c r="G43" s="147" t="s">
        <v>110</v>
      </c>
      <c r="H43" s="73"/>
      <c r="I43" s="72"/>
      <c r="J43" s="74"/>
      <c r="K43" s="72"/>
      <c r="L43" s="72"/>
      <c r="M43" s="72"/>
      <c r="N43" s="72"/>
      <c r="O43" s="74"/>
      <c r="P43" s="74"/>
      <c r="Q43" s="87" t="str">
        <f>IFERROR(INDEX('Lists (to be hidden)'!$E:$E,MATCH(R43,'Lists (to be hidden)'!$F:$F,0)), "")</f>
        <v/>
      </c>
      <c r="R43" s="74"/>
      <c r="S43" s="89" t="str">
        <f>IFERROR(INDEX('Lists (to be hidden)'!$G:$G,MATCH(R43,'Lists (to be hidden)'!$F:$F,0)),"")</f>
        <v/>
      </c>
      <c r="T43" s="74"/>
    </row>
    <row r="44" spans="1:20" x14ac:dyDescent="0.35">
      <c r="A44" s="72"/>
      <c r="B44" s="72"/>
      <c r="C44" s="72"/>
      <c r="D44" s="72"/>
      <c r="E44" s="72"/>
      <c r="F44" s="77"/>
      <c r="G44" s="147" t="s">
        <v>111</v>
      </c>
      <c r="H44" s="73"/>
      <c r="I44" s="72"/>
      <c r="J44" s="74"/>
      <c r="K44" s="72"/>
      <c r="L44" s="72"/>
      <c r="M44" s="72"/>
      <c r="N44" s="72"/>
      <c r="O44" s="74"/>
      <c r="P44" s="74"/>
      <c r="Q44" s="87" t="str">
        <f>IFERROR(INDEX('Lists (to be hidden)'!$E:$E,MATCH(R44,'Lists (to be hidden)'!$F:$F,0)), "")</f>
        <v/>
      </c>
      <c r="R44" s="74"/>
      <c r="S44" s="89" t="str">
        <f>IFERROR(INDEX('Lists (to be hidden)'!$G:$G,MATCH(R44,'Lists (to be hidden)'!$F:$F,0)),"")</f>
        <v/>
      </c>
      <c r="T44" s="74"/>
    </row>
    <row r="45" spans="1:20" x14ac:dyDescent="0.35">
      <c r="A45" s="72"/>
      <c r="B45" s="72"/>
      <c r="C45" s="72"/>
      <c r="D45" s="72"/>
      <c r="E45" s="72"/>
      <c r="F45" s="77"/>
      <c r="G45" s="148" t="s">
        <v>112</v>
      </c>
      <c r="H45" s="73"/>
      <c r="I45" s="72"/>
      <c r="J45" s="74"/>
      <c r="K45" s="72"/>
      <c r="L45" s="72"/>
      <c r="M45" s="72"/>
      <c r="N45" s="72"/>
      <c r="O45" s="74"/>
      <c r="P45" s="74"/>
      <c r="Q45" s="87" t="str">
        <f>IFERROR(INDEX('Lists (to be hidden)'!$E:$E,MATCH(R45,'Lists (to be hidden)'!$F:$F,0)), "")</f>
        <v/>
      </c>
      <c r="R45" s="74"/>
      <c r="S45" s="89" t="str">
        <f>IFERROR(INDEX('Lists (to be hidden)'!$G:$G,MATCH(R45,'Lists (to be hidden)'!$F:$F,0)),"")</f>
        <v/>
      </c>
      <c r="T45" s="74"/>
    </row>
    <row r="46" spans="1:20" x14ac:dyDescent="0.35">
      <c r="A46" s="72"/>
      <c r="B46" s="72"/>
      <c r="C46" s="72"/>
      <c r="D46" s="72"/>
      <c r="E46" s="72"/>
      <c r="F46" s="77"/>
      <c r="G46" s="147" t="s">
        <v>113</v>
      </c>
      <c r="H46" s="73"/>
      <c r="I46" s="72"/>
      <c r="J46" s="74"/>
      <c r="K46" s="72"/>
      <c r="L46" s="72"/>
      <c r="M46" s="72"/>
      <c r="N46" s="72"/>
      <c r="O46" s="74"/>
      <c r="P46" s="74"/>
      <c r="Q46" s="87" t="str">
        <f>IFERROR(INDEX('Lists (to be hidden)'!$E:$E,MATCH(R46,'Lists (to be hidden)'!$F:$F,0)), "")</f>
        <v/>
      </c>
      <c r="R46" s="74"/>
      <c r="S46" s="89" t="str">
        <f>IFERROR(INDEX('Lists (to be hidden)'!$G:$G,MATCH(R46,'Lists (to be hidden)'!$F:$F,0)),"")</f>
        <v/>
      </c>
      <c r="T46" s="74"/>
    </row>
    <row r="47" spans="1:20" x14ac:dyDescent="0.35">
      <c r="A47" s="72"/>
      <c r="B47" s="72"/>
      <c r="C47" s="72"/>
      <c r="D47" s="72"/>
      <c r="E47" s="72"/>
      <c r="F47" s="77"/>
      <c r="G47" s="147" t="s">
        <v>114</v>
      </c>
      <c r="H47" s="73"/>
      <c r="I47" s="72"/>
      <c r="J47" s="74"/>
      <c r="K47" s="72"/>
      <c r="L47" s="72"/>
      <c r="M47" s="72"/>
      <c r="N47" s="72"/>
      <c r="O47" s="74"/>
      <c r="P47" s="74"/>
      <c r="Q47" s="87" t="str">
        <f>IFERROR(INDEX('Lists (to be hidden)'!$E:$E,MATCH(R47,'Lists (to be hidden)'!$F:$F,0)), "")</f>
        <v/>
      </c>
      <c r="R47" s="74"/>
      <c r="S47" s="89" t="str">
        <f>IFERROR(INDEX('Lists (to be hidden)'!$G:$G,MATCH(R47,'Lists (to be hidden)'!$F:$F,0)),"")</f>
        <v/>
      </c>
      <c r="T47" s="74"/>
    </row>
    <row r="48" spans="1:20" x14ac:dyDescent="0.35">
      <c r="A48" s="72"/>
      <c r="B48" s="72"/>
      <c r="C48" s="72"/>
      <c r="D48" s="72"/>
      <c r="E48" s="72"/>
      <c r="F48" s="77"/>
      <c r="G48" s="147" t="s">
        <v>115</v>
      </c>
      <c r="H48" s="73"/>
      <c r="I48" s="72"/>
      <c r="J48" s="74"/>
      <c r="K48" s="72"/>
      <c r="L48" s="72"/>
      <c r="M48" s="72"/>
      <c r="N48" s="72"/>
      <c r="O48" s="74"/>
      <c r="P48" s="74"/>
      <c r="Q48" s="87" t="str">
        <f>IFERROR(INDEX('Lists (to be hidden)'!$E:$E,MATCH(R48,'Lists (to be hidden)'!$F:$F,0)), "")</f>
        <v/>
      </c>
      <c r="R48" s="74"/>
      <c r="S48" s="89" t="str">
        <f>IFERROR(INDEX('Lists (to be hidden)'!$G:$G,MATCH(R48,'Lists (to be hidden)'!$F:$F,0)),"")</f>
        <v/>
      </c>
      <c r="T48" s="74"/>
    </row>
    <row r="49" spans="1:20" x14ac:dyDescent="0.35">
      <c r="A49" s="72"/>
      <c r="B49" s="72"/>
      <c r="C49" s="72"/>
      <c r="D49" s="72"/>
      <c r="E49" s="72"/>
      <c r="F49" s="77"/>
      <c r="G49" s="147" t="s">
        <v>116</v>
      </c>
      <c r="H49" s="73"/>
      <c r="I49" s="72"/>
      <c r="J49" s="74"/>
      <c r="K49" s="72"/>
      <c r="L49" s="72"/>
      <c r="M49" s="72"/>
      <c r="N49" s="72"/>
      <c r="O49" s="74"/>
      <c r="P49" s="74"/>
      <c r="Q49" s="87" t="str">
        <f>IFERROR(INDEX('Lists (to be hidden)'!$E:$E,MATCH(R49,'Lists (to be hidden)'!$F:$F,0)), "")</f>
        <v/>
      </c>
      <c r="R49" s="74"/>
      <c r="S49" s="89" t="str">
        <f>IFERROR(INDEX('Lists (to be hidden)'!$G:$G,MATCH(R49,'Lists (to be hidden)'!$F:$F,0)),"")</f>
        <v/>
      </c>
      <c r="T49" s="74"/>
    </row>
    <row r="50" spans="1:20" x14ac:dyDescent="0.35">
      <c r="A50" s="72"/>
      <c r="B50" s="72"/>
      <c r="C50" s="72"/>
      <c r="D50" s="72"/>
      <c r="E50" s="72"/>
      <c r="F50" s="77"/>
      <c r="G50" s="148" t="s">
        <v>117</v>
      </c>
      <c r="H50" s="73"/>
      <c r="I50" s="72"/>
      <c r="J50" s="74"/>
      <c r="K50" s="72"/>
      <c r="L50" s="72"/>
      <c r="M50" s="72"/>
      <c r="N50" s="72"/>
      <c r="O50" s="74"/>
      <c r="P50" s="74"/>
      <c r="Q50" s="87" t="str">
        <f>IFERROR(INDEX('Lists (to be hidden)'!$E:$E,MATCH(R50,'Lists (to be hidden)'!$F:$F,0)), "")</f>
        <v/>
      </c>
      <c r="R50" s="74"/>
      <c r="S50" s="89" t="str">
        <f>IFERROR(INDEX('Lists (to be hidden)'!$G:$G,MATCH(R50,'Lists (to be hidden)'!$F:$F,0)),"")</f>
        <v/>
      </c>
      <c r="T50" s="74"/>
    </row>
    <row r="51" spans="1:20" x14ac:dyDescent="0.35">
      <c r="A51" s="72"/>
      <c r="B51" s="72"/>
      <c r="C51" s="72"/>
      <c r="D51" s="72"/>
      <c r="E51" s="72"/>
      <c r="F51" s="77"/>
      <c r="G51" s="147" t="s">
        <v>118</v>
      </c>
      <c r="H51" s="73"/>
      <c r="I51" s="72"/>
      <c r="J51" s="74"/>
      <c r="K51" s="72"/>
      <c r="L51" s="72"/>
      <c r="M51" s="72"/>
      <c r="N51" s="72"/>
      <c r="O51" s="74"/>
      <c r="P51" s="74"/>
      <c r="Q51" s="87" t="str">
        <f>IFERROR(INDEX('Lists (to be hidden)'!$E:$E,MATCH(R51,'Lists (to be hidden)'!$F:$F,0)), "")</f>
        <v/>
      </c>
      <c r="R51" s="74"/>
      <c r="S51" s="89" t="str">
        <f>IFERROR(INDEX('Lists (to be hidden)'!$G:$G,MATCH(R51,'Lists (to be hidden)'!$F:$F,0)),"")</f>
        <v/>
      </c>
      <c r="T51" s="74"/>
    </row>
    <row r="52" spans="1:20" x14ac:dyDescent="0.35">
      <c r="A52" s="72"/>
      <c r="B52" s="72"/>
      <c r="C52" s="72"/>
      <c r="D52" s="72"/>
      <c r="E52" s="72"/>
      <c r="F52" s="77"/>
      <c r="G52" s="147" t="s">
        <v>119</v>
      </c>
      <c r="H52" s="73"/>
      <c r="I52" s="72"/>
      <c r="J52" s="74"/>
      <c r="K52" s="72"/>
      <c r="L52" s="72"/>
      <c r="M52" s="72"/>
      <c r="N52" s="72"/>
      <c r="O52" s="74"/>
      <c r="P52" s="74"/>
      <c r="Q52" s="87" t="str">
        <f>IFERROR(INDEX('Lists (to be hidden)'!$E:$E,MATCH(R52,'Lists (to be hidden)'!$F:$F,0)), "")</f>
        <v/>
      </c>
      <c r="R52" s="74"/>
      <c r="S52" s="89" t="str">
        <f>IFERROR(INDEX('Lists (to be hidden)'!$G:$G,MATCH(R52,'Lists (to be hidden)'!$F:$F,0)),"")</f>
        <v/>
      </c>
      <c r="T52" s="74"/>
    </row>
    <row r="53" spans="1:20" x14ac:dyDescent="0.35">
      <c r="A53" s="79"/>
      <c r="B53" s="79"/>
      <c r="C53" s="79"/>
      <c r="D53" s="79"/>
      <c r="E53" s="79"/>
      <c r="F53" s="80"/>
      <c r="G53" s="148" t="s">
        <v>120</v>
      </c>
      <c r="H53" s="81"/>
      <c r="I53" s="79"/>
      <c r="J53" s="82"/>
      <c r="K53" s="79"/>
      <c r="L53" s="79"/>
      <c r="M53" s="79"/>
      <c r="N53" s="79"/>
      <c r="O53" s="82"/>
      <c r="P53" s="82"/>
      <c r="Q53" s="90" t="str">
        <f>IFERROR(INDEX('Lists (to be hidden)'!$E:$E,MATCH(R53,'Lists (to be hidden)'!$F:$F,0)), "")</f>
        <v/>
      </c>
      <c r="R53" s="82"/>
      <c r="S53" s="90" t="str">
        <f>IFERROR(INDEX('Lists (to be hidden)'!$G:$G,MATCH(R53,'Lists (to be hidden)'!$F:$F,0)),"")</f>
        <v/>
      </c>
      <c r="T53" s="82"/>
    </row>
    <row r="54" spans="1:20" x14ac:dyDescent="0.35">
      <c r="A54" s="79"/>
      <c r="B54" s="79"/>
      <c r="C54" s="79"/>
      <c r="D54" s="79"/>
      <c r="E54" s="79"/>
      <c r="F54" s="80"/>
      <c r="G54" s="147" t="s">
        <v>121</v>
      </c>
      <c r="H54" s="81"/>
      <c r="I54" s="79"/>
      <c r="J54" s="82"/>
      <c r="K54" s="79"/>
      <c r="L54" s="79"/>
      <c r="M54" s="79"/>
      <c r="N54" s="79"/>
      <c r="O54" s="82"/>
      <c r="P54" s="82"/>
      <c r="Q54" s="90" t="str">
        <f>IFERROR(INDEX('Lists (to be hidden)'!$E:$E,MATCH(R54,'Lists (to be hidden)'!$F:$F,0)), "")</f>
        <v/>
      </c>
      <c r="R54" s="82"/>
      <c r="S54" s="90" t="str">
        <f>IFERROR(INDEX('Lists (to be hidden)'!$G:$G,MATCH(R54,'Lists (to be hidden)'!$F:$F,0)),"")</f>
        <v/>
      </c>
      <c r="T54" s="82"/>
    </row>
    <row r="55" spans="1:20" x14ac:dyDescent="0.35">
      <c r="A55" s="72"/>
      <c r="B55" s="72"/>
      <c r="C55" s="72"/>
      <c r="D55" s="72"/>
      <c r="E55" s="72"/>
      <c r="F55" s="77"/>
      <c r="G55" s="147" t="s">
        <v>122</v>
      </c>
      <c r="H55" s="73"/>
      <c r="I55" s="72"/>
      <c r="J55" s="74"/>
      <c r="K55" s="72"/>
      <c r="L55" s="72"/>
      <c r="M55" s="72"/>
      <c r="N55" s="72"/>
      <c r="O55" s="74"/>
      <c r="P55" s="74"/>
      <c r="Q55" s="89" t="str">
        <f>IFERROR(INDEX('Lists (to be hidden)'!$E:$E,MATCH(R55,'Lists (to be hidden)'!$F:$F,0)), "")</f>
        <v/>
      </c>
      <c r="R55" s="74"/>
      <c r="S55" s="89" t="str">
        <f>IFERROR(INDEX('Lists (to be hidden)'!$G:$G,MATCH(R55,'Lists (to be hidden)'!$F:$F,0)),"")</f>
        <v/>
      </c>
      <c r="T55" s="74"/>
    </row>
    <row r="56" spans="1:20" x14ac:dyDescent="0.35">
      <c r="A56" s="72"/>
      <c r="B56" s="72"/>
      <c r="C56" s="72"/>
      <c r="D56" s="72"/>
      <c r="E56" s="72"/>
      <c r="F56" s="77"/>
      <c r="G56" s="147" t="s">
        <v>123</v>
      </c>
      <c r="H56" s="73"/>
      <c r="I56" s="72"/>
      <c r="J56" s="74"/>
      <c r="K56" s="72"/>
      <c r="L56" s="72"/>
      <c r="M56" s="72"/>
      <c r="N56" s="72"/>
      <c r="O56" s="74"/>
      <c r="P56" s="74"/>
      <c r="Q56" s="89" t="str">
        <f>IFERROR(INDEX('Lists (to be hidden)'!$E:$E,MATCH(R56,'Lists (to be hidden)'!$F:$F,0)), "")</f>
        <v/>
      </c>
      <c r="R56" s="74"/>
      <c r="S56" s="89" t="str">
        <f>IFERROR(INDEX('Lists (to be hidden)'!$G:$G,MATCH(R56,'Lists (to be hidden)'!$F:$F,0)),"")</f>
        <v/>
      </c>
      <c r="T56" s="74"/>
    </row>
    <row r="57" spans="1:20" x14ac:dyDescent="0.35">
      <c r="A57" s="72"/>
      <c r="B57" s="72"/>
      <c r="C57" s="72"/>
      <c r="D57" s="72"/>
      <c r="E57" s="72"/>
      <c r="F57" s="77"/>
      <c r="G57" s="147" t="s">
        <v>124</v>
      </c>
      <c r="H57" s="73"/>
      <c r="I57" s="72"/>
      <c r="J57" s="74"/>
      <c r="K57" s="72"/>
      <c r="L57" s="72"/>
      <c r="M57" s="72"/>
      <c r="N57" s="72"/>
      <c r="O57" s="74"/>
      <c r="P57" s="74"/>
      <c r="Q57" s="89" t="str">
        <f>IFERROR(INDEX('Lists (to be hidden)'!$E:$E,MATCH(R57,'Lists (to be hidden)'!$F:$F,0)), "")</f>
        <v/>
      </c>
      <c r="R57" s="74"/>
      <c r="S57" s="89" t="str">
        <f>IFERROR(INDEX('Lists (to be hidden)'!$G:$G,MATCH(R57,'Lists (to be hidden)'!$F:$F,0)),"")</f>
        <v/>
      </c>
      <c r="T57" s="74"/>
    </row>
    <row r="58" spans="1:20" x14ac:dyDescent="0.35">
      <c r="A58" s="72"/>
      <c r="B58" s="72"/>
      <c r="C58" s="72"/>
      <c r="D58" s="72"/>
      <c r="E58" s="72"/>
      <c r="F58" s="77"/>
      <c r="G58" s="148" t="s">
        <v>125</v>
      </c>
      <c r="H58" s="73"/>
      <c r="I58" s="72"/>
      <c r="J58" s="74"/>
      <c r="K58" s="72"/>
      <c r="L58" s="72"/>
      <c r="M58" s="72"/>
      <c r="N58" s="72"/>
      <c r="O58" s="74"/>
      <c r="P58" s="74"/>
      <c r="Q58" s="89" t="str">
        <f>IFERROR(INDEX('Lists (to be hidden)'!$E:$E,MATCH(R58,'Lists (to be hidden)'!$F:$F,0)), "")</f>
        <v/>
      </c>
      <c r="R58" s="74"/>
      <c r="S58" s="89" t="str">
        <f>IFERROR(INDEX('Lists (to be hidden)'!$G:$G,MATCH(R58,'Lists (to be hidden)'!$F:$F,0)),"")</f>
        <v/>
      </c>
      <c r="T58" s="74"/>
    </row>
    <row r="59" spans="1:20" x14ac:dyDescent="0.35">
      <c r="A59" s="72"/>
      <c r="B59" s="72"/>
      <c r="C59" s="72"/>
      <c r="D59" s="72"/>
      <c r="E59" s="72"/>
      <c r="F59" s="77"/>
      <c r="G59" s="147" t="s">
        <v>126</v>
      </c>
      <c r="H59" s="73"/>
      <c r="I59" s="72"/>
      <c r="J59" s="74"/>
      <c r="K59" s="72"/>
      <c r="L59" s="72"/>
      <c r="M59" s="72"/>
      <c r="N59" s="72"/>
      <c r="O59" s="74"/>
      <c r="P59" s="74"/>
      <c r="Q59" s="89" t="str">
        <f>IFERROR(INDEX('Lists (to be hidden)'!$E:$E,MATCH(R59,'Lists (to be hidden)'!$F:$F,0)), "")</f>
        <v/>
      </c>
      <c r="R59" s="74"/>
      <c r="S59" s="89" t="str">
        <f>IFERROR(INDEX('Lists (to be hidden)'!$G:$G,MATCH(R59,'Lists (to be hidden)'!$F:$F,0)),"")</f>
        <v/>
      </c>
      <c r="T59" s="74"/>
    </row>
    <row r="60" spans="1:20" x14ac:dyDescent="0.35">
      <c r="A60" s="72"/>
      <c r="B60" s="72"/>
      <c r="C60" s="72"/>
      <c r="D60" s="72"/>
      <c r="E60" s="72"/>
      <c r="F60" s="77"/>
      <c r="G60" s="147" t="s">
        <v>127</v>
      </c>
      <c r="H60" s="73"/>
      <c r="I60" s="72"/>
      <c r="J60" s="74"/>
      <c r="K60" s="72"/>
      <c r="L60" s="72"/>
      <c r="M60" s="72"/>
      <c r="N60" s="72"/>
      <c r="O60" s="74"/>
      <c r="P60" s="74"/>
      <c r="Q60" s="89" t="str">
        <f>IFERROR(INDEX('Lists (to be hidden)'!$E:$E,MATCH(R60,'Lists (to be hidden)'!$F:$F,0)), "")</f>
        <v/>
      </c>
      <c r="R60" s="74"/>
      <c r="S60" s="89" t="str">
        <f>IFERROR(INDEX('Lists (to be hidden)'!$G:$G,MATCH(R60,'Lists (to be hidden)'!$F:$F,0)),"")</f>
        <v/>
      </c>
      <c r="T60" s="74"/>
    </row>
    <row r="61" spans="1:20" x14ac:dyDescent="0.35">
      <c r="A61" s="72"/>
      <c r="B61" s="72"/>
      <c r="C61" s="72"/>
      <c r="D61" s="72"/>
      <c r="E61" s="72"/>
      <c r="F61" s="77"/>
      <c r="G61" s="148" t="s">
        <v>128</v>
      </c>
      <c r="H61" s="73"/>
      <c r="I61" s="72"/>
      <c r="J61" s="74"/>
      <c r="K61" s="72"/>
      <c r="L61" s="72"/>
      <c r="M61" s="72"/>
      <c r="N61" s="72"/>
      <c r="O61" s="74"/>
      <c r="P61" s="74"/>
      <c r="Q61" s="89" t="str">
        <f>IFERROR(INDEX('Lists (to be hidden)'!$E:$E,MATCH(R61,'Lists (to be hidden)'!$F:$F,0)), "")</f>
        <v/>
      </c>
      <c r="R61" s="74"/>
      <c r="S61" s="89" t="str">
        <f>IFERROR(INDEX('Lists (to be hidden)'!$G:$G,MATCH(R61,'Lists (to be hidden)'!$F:$F,0)),"")</f>
        <v/>
      </c>
      <c r="T61" s="74"/>
    </row>
    <row r="62" spans="1:20" x14ac:dyDescent="0.35">
      <c r="A62" s="72"/>
      <c r="B62" s="72"/>
      <c r="C62" s="72"/>
      <c r="D62" s="72"/>
      <c r="E62" s="72"/>
      <c r="F62" s="77"/>
      <c r="G62" s="147" t="s">
        <v>129</v>
      </c>
      <c r="H62" s="73"/>
      <c r="I62" s="72"/>
      <c r="J62" s="74"/>
      <c r="K62" s="72"/>
      <c r="L62" s="72"/>
      <c r="M62" s="72"/>
      <c r="N62" s="72"/>
      <c r="O62" s="74"/>
      <c r="P62" s="74"/>
      <c r="Q62" s="89" t="str">
        <f>IFERROR(INDEX('Lists (to be hidden)'!$E:$E,MATCH(R62,'Lists (to be hidden)'!$F:$F,0)), "")</f>
        <v/>
      </c>
      <c r="R62" s="74"/>
      <c r="S62" s="89" t="str">
        <f>IFERROR(INDEX('Lists (to be hidden)'!$G:$G,MATCH(R62,'Lists (to be hidden)'!$F:$F,0)),"")</f>
        <v/>
      </c>
      <c r="T62" s="74"/>
    </row>
    <row r="63" spans="1:20" x14ac:dyDescent="0.35">
      <c r="A63" s="72"/>
      <c r="B63" s="72"/>
      <c r="C63" s="72"/>
      <c r="D63" s="72"/>
      <c r="E63" s="72"/>
      <c r="F63" s="77"/>
      <c r="G63" s="147" t="s">
        <v>130</v>
      </c>
      <c r="H63" s="73"/>
      <c r="I63" s="72"/>
      <c r="J63" s="74"/>
      <c r="K63" s="72"/>
      <c r="L63" s="72"/>
      <c r="M63" s="72"/>
      <c r="N63" s="72"/>
      <c r="O63" s="74"/>
      <c r="P63" s="74"/>
      <c r="Q63" s="89" t="str">
        <f>IFERROR(INDEX('Lists (to be hidden)'!$E:$E,MATCH(R63,'Lists (to be hidden)'!$F:$F,0)), "")</f>
        <v/>
      </c>
      <c r="R63" s="74"/>
      <c r="S63" s="89" t="str">
        <f>IFERROR(INDEX('Lists (to be hidden)'!$G:$G,MATCH(R63,'Lists (to be hidden)'!$F:$F,0)),"")</f>
        <v/>
      </c>
      <c r="T63" s="74"/>
    </row>
    <row r="64" spans="1:20" x14ac:dyDescent="0.35">
      <c r="A64" s="72"/>
      <c r="B64" s="72"/>
      <c r="C64" s="72"/>
      <c r="D64" s="72"/>
      <c r="E64" s="72"/>
      <c r="F64" s="77"/>
      <c r="G64" s="147" t="s">
        <v>131</v>
      </c>
      <c r="H64" s="73"/>
      <c r="I64" s="72"/>
      <c r="J64" s="74"/>
      <c r="K64" s="72"/>
      <c r="L64" s="72"/>
      <c r="M64" s="72"/>
      <c r="N64" s="72"/>
      <c r="O64" s="74"/>
      <c r="P64" s="74"/>
      <c r="Q64" s="89" t="str">
        <f>IFERROR(INDEX('Lists (to be hidden)'!$E:$E,MATCH(R64,'Lists (to be hidden)'!$F:$F,0)), "")</f>
        <v/>
      </c>
      <c r="R64" s="74"/>
      <c r="S64" s="89" t="str">
        <f>IFERROR(INDEX('Lists (to be hidden)'!$G:$G,MATCH(R64,'Lists (to be hidden)'!$F:$F,0)),"")</f>
        <v/>
      </c>
      <c r="T64" s="74"/>
    </row>
    <row r="65" spans="1:20" x14ac:dyDescent="0.35">
      <c r="A65" s="72"/>
      <c r="B65" s="72"/>
      <c r="C65" s="72"/>
      <c r="D65" s="72"/>
      <c r="E65" s="72"/>
      <c r="F65" s="77"/>
      <c r="G65" s="147" t="s">
        <v>132</v>
      </c>
      <c r="H65" s="73"/>
      <c r="I65" s="72"/>
      <c r="J65" s="74"/>
      <c r="K65" s="72"/>
      <c r="L65" s="72"/>
      <c r="M65" s="72"/>
      <c r="N65" s="72"/>
      <c r="O65" s="74"/>
      <c r="P65" s="74"/>
      <c r="Q65" s="89" t="str">
        <f>IFERROR(INDEX('Lists (to be hidden)'!$E:$E,MATCH(R65,'Lists (to be hidden)'!$F:$F,0)), "")</f>
        <v/>
      </c>
      <c r="R65" s="74"/>
      <c r="S65" s="89" t="str">
        <f>IFERROR(INDEX('Lists (to be hidden)'!$G:$G,MATCH(R65,'Lists (to be hidden)'!$F:$F,0)),"")</f>
        <v/>
      </c>
      <c r="T65" s="74"/>
    </row>
    <row r="66" spans="1:20" x14ac:dyDescent="0.35">
      <c r="A66" s="72"/>
      <c r="B66" s="72"/>
      <c r="C66" s="72"/>
      <c r="D66" s="72"/>
      <c r="E66" s="72"/>
      <c r="F66" s="77"/>
      <c r="G66" s="148" t="s">
        <v>133</v>
      </c>
      <c r="H66" s="73"/>
      <c r="I66" s="72"/>
      <c r="J66" s="74"/>
      <c r="K66" s="72"/>
      <c r="L66" s="72"/>
      <c r="M66" s="72"/>
      <c r="N66" s="72"/>
      <c r="O66" s="74"/>
      <c r="P66" s="74"/>
      <c r="Q66" s="89" t="str">
        <f>IFERROR(INDEX('Lists (to be hidden)'!$E:$E,MATCH(R66,'Lists (to be hidden)'!$F:$F,0)), "")</f>
        <v/>
      </c>
      <c r="R66" s="74"/>
      <c r="S66" s="89" t="str">
        <f>IFERROR(INDEX('Lists (to be hidden)'!$G:$G,MATCH(R66,'Lists (to be hidden)'!$F:$F,0)),"")</f>
        <v/>
      </c>
      <c r="T66" s="74"/>
    </row>
    <row r="67" spans="1:20" x14ac:dyDescent="0.35">
      <c r="A67" s="72"/>
      <c r="B67" s="72"/>
      <c r="C67" s="72"/>
      <c r="D67" s="72"/>
      <c r="E67" s="72"/>
      <c r="F67" s="77"/>
      <c r="G67" s="147" t="s">
        <v>134</v>
      </c>
      <c r="H67" s="73"/>
      <c r="I67" s="72"/>
      <c r="J67" s="74"/>
      <c r="K67" s="72"/>
      <c r="L67" s="72"/>
      <c r="M67" s="72"/>
      <c r="N67" s="72"/>
      <c r="O67" s="74"/>
      <c r="P67" s="74"/>
      <c r="Q67" s="89" t="str">
        <f>IFERROR(INDEX('Lists (to be hidden)'!$E:$E,MATCH(R67,'Lists (to be hidden)'!$F:$F,0)), "")</f>
        <v/>
      </c>
      <c r="R67" s="74"/>
      <c r="S67" s="89" t="str">
        <f>IFERROR(INDEX('Lists (to be hidden)'!$G:$G,MATCH(R67,'Lists (to be hidden)'!$F:$F,0)),"")</f>
        <v/>
      </c>
      <c r="T67" s="74"/>
    </row>
    <row r="68" spans="1:20" x14ac:dyDescent="0.35">
      <c r="A68" s="72"/>
      <c r="B68" s="72"/>
      <c r="C68" s="72"/>
      <c r="D68" s="72"/>
      <c r="E68" s="72"/>
      <c r="F68" s="77"/>
      <c r="G68" s="147" t="s">
        <v>135</v>
      </c>
      <c r="H68" s="73"/>
      <c r="I68" s="72"/>
      <c r="J68" s="74"/>
      <c r="K68" s="72"/>
      <c r="L68" s="72"/>
      <c r="M68" s="72"/>
      <c r="N68" s="72"/>
      <c r="O68" s="74"/>
      <c r="P68" s="74"/>
      <c r="Q68" s="89" t="str">
        <f>IFERROR(INDEX('Lists (to be hidden)'!$E:$E,MATCH(R68,'Lists (to be hidden)'!$F:$F,0)), "")</f>
        <v/>
      </c>
      <c r="R68" s="74"/>
      <c r="S68" s="89" t="str">
        <f>IFERROR(INDEX('Lists (to be hidden)'!$G:$G,MATCH(R68,'Lists (to be hidden)'!$F:$F,0)),"")</f>
        <v/>
      </c>
      <c r="T68" s="74"/>
    </row>
    <row r="69" spans="1:20" x14ac:dyDescent="0.35">
      <c r="A69" s="72"/>
      <c r="B69" s="72"/>
      <c r="C69" s="72"/>
      <c r="D69" s="72"/>
      <c r="E69" s="72"/>
      <c r="F69" s="77"/>
      <c r="G69" s="148" t="s">
        <v>136</v>
      </c>
      <c r="H69" s="73"/>
      <c r="I69" s="72"/>
      <c r="J69" s="74"/>
      <c r="K69" s="72"/>
      <c r="L69" s="72"/>
      <c r="M69" s="72"/>
      <c r="N69" s="72"/>
      <c r="O69" s="74"/>
      <c r="P69" s="74"/>
      <c r="Q69" s="89" t="str">
        <f>IFERROR(INDEX('Lists (to be hidden)'!$E:$E,MATCH(R69,'Lists (to be hidden)'!$F:$F,0)), "")</f>
        <v/>
      </c>
      <c r="R69" s="74"/>
      <c r="S69" s="89" t="str">
        <f>IFERROR(INDEX('Lists (to be hidden)'!$G:$G,MATCH(R69,'Lists (to be hidden)'!$F:$F,0)),"")</f>
        <v/>
      </c>
      <c r="T69" s="74"/>
    </row>
    <row r="70" spans="1:20" x14ac:dyDescent="0.35">
      <c r="A70" s="72"/>
      <c r="B70" s="72"/>
      <c r="C70" s="72"/>
      <c r="D70" s="72"/>
      <c r="E70" s="72"/>
      <c r="F70" s="77"/>
      <c r="G70" s="147" t="s">
        <v>137</v>
      </c>
      <c r="H70" s="73"/>
      <c r="I70" s="72"/>
      <c r="J70" s="74"/>
      <c r="K70" s="72"/>
      <c r="L70" s="72"/>
      <c r="M70" s="72"/>
      <c r="N70" s="72"/>
      <c r="O70" s="74"/>
      <c r="P70" s="74"/>
      <c r="Q70" s="89" t="str">
        <f>IFERROR(INDEX('Lists (to be hidden)'!$E:$E,MATCH(R70,'Lists (to be hidden)'!$F:$F,0)), "")</f>
        <v/>
      </c>
      <c r="R70" s="74"/>
      <c r="S70" s="89" t="str">
        <f>IFERROR(INDEX('Lists (to be hidden)'!$G:$G,MATCH(R70,'Lists (to be hidden)'!$F:$F,0)),"")</f>
        <v/>
      </c>
      <c r="T70" s="74"/>
    </row>
    <row r="71" spans="1:20" x14ac:dyDescent="0.35">
      <c r="A71" s="72"/>
      <c r="B71" s="72"/>
      <c r="C71" s="72"/>
      <c r="D71" s="72"/>
      <c r="E71" s="72"/>
      <c r="F71" s="77"/>
      <c r="G71" s="147" t="s">
        <v>138</v>
      </c>
      <c r="H71" s="73"/>
      <c r="I71" s="72"/>
      <c r="J71" s="74"/>
      <c r="K71" s="72"/>
      <c r="L71" s="72"/>
      <c r="M71" s="72"/>
      <c r="N71" s="72"/>
      <c r="O71" s="74"/>
      <c r="P71" s="74"/>
      <c r="Q71" s="89" t="str">
        <f>IFERROR(INDEX('Lists (to be hidden)'!$E:$E,MATCH(R71,'Lists (to be hidden)'!$F:$F,0)), "")</f>
        <v/>
      </c>
      <c r="R71" s="74"/>
      <c r="S71" s="89" t="str">
        <f>IFERROR(INDEX('Lists (to be hidden)'!$G:$G,MATCH(R71,'Lists (to be hidden)'!$F:$F,0)),"")</f>
        <v/>
      </c>
      <c r="T71" s="74"/>
    </row>
    <row r="72" spans="1:20" x14ac:dyDescent="0.35">
      <c r="A72" s="72"/>
      <c r="B72" s="72"/>
      <c r="C72" s="72"/>
      <c r="D72" s="72"/>
      <c r="E72" s="72"/>
      <c r="F72" s="77"/>
      <c r="G72" s="147" t="s">
        <v>139</v>
      </c>
      <c r="H72" s="73"/>
      <c r="I72" s="72"/>
      <c r="J72" s="74"/>
      <c r="K72" s="72"/>
      <c r="L72" s="72"/>
      <c r="M72" s="72"/>
      <c r="N72" s="72"/>
      <c r="O72" s="74"/>
      <c r="P72" s="74"/>
      <c r="Q72" s="89" t="str">
        <f>IFERROR(INDEX('Lists (to be hidden)'!$E:$E,MATCH(R72,'Lists (to be hidden)'!$F:$F,0)), "")</f>
        <v/>
      </c>
      <c r="R72" s="74"/>
      <c r="S72" s="89" t="str">
        <f>IFERROR(INDEX('Lists (to be hidden)'!$G:$G,MATCH(R72,'Lists (to be hidden)'!$F:$F,0)),"")</f>
        <v/>
      </c>
      <c r="T72" s="74"/>
    </row>
    <row r="73" spans="1:20" x14ac:dyDescent="0.35">
      <c r="A73" s="72"/>
      <c r="B73" s="72"/>
      <c r="C73" s="72"/>
      <c r="D73" s="72"/>
      <c r="E73" s="72"/>
      <c r="F73" s="77"/>
      <c r="G73" s="147" t="s">
        <v>140</v>
      </c>
      <c r="H73" s="73"/>
      <c r="I73" s="72"/>
      <c r="J73" s="74"/>
      <c r="K73" s="72"/>
      <c r="L73" s="72"/>
      <c r="M73" s="72"/>
      <c r="N73" s="72"/>
      <c r="O73" s="74"/>
      <c r="P73" s="74"/>
      <c r="Q73" s="89" t="str">
        <f>IFERROR(INDEX('Lists (to be hidden)'!$E:$E,MATCH(R73,'Lists (to be hidden)'!$F:$F,0)), "")</f>
        <v/>
      </c>
      <c r="R73" s="74"/>
      <c r="S73" s="89" t="str">
        <f>IFERROR(INDEX('Lists (to be hidden)'!$G:$G,MATCH(R73,'Lists (to be hidden)'!$F:$F,0)),"")</f>
        <v/>
      </c>
      <c r="T73" s="74"/>
    </row>
    <row r="74" spans="1:20" x14ac:dyDescent="0.35">
      <c r="A74" s="72"/>
      <c r="B74" s="72"/>
      <c r="C74" s="72"/>
      <c r="D74" s="72"/>
      <c r="E74" s="72"/>
      <c r="F74" s="77"/>
      <c r="G74" s="148" t="s">
        <v>141</v>
      </c>
      <c r="H74" s="73"/>
      <c r="I74" s="72"/>
      <c r="J74" s="74"/>
      <c r="K74" s="72"/>
      <c r="L74" s="72"/>
      <c r="M74" s="72"/>
      <c r="N74" s="72"/>
      <c r="O74" s="74"/>
      <c r="P74" s="74"/>
      <c r="Q74" s="89" t="str">
        <f>IFERROR(INDEX('Lists (to be hidden)'!$E:$E,MATCH(R74,'Lists (to be hidden)'!$F:$F,0)), "")</f>
        <v/>
      </c>
      <c r="R74" s="74"/>
      <c r="S74" s="89" t="str">
        <f>IFERROR(INDEX('Lists (to be hidden)'!$G:$G,MATCH(R74,'Lists (to be hidden)'!$F:$F,0)),"")</f>
        <v/>
      </c>
      <c r="T74" s="74"/>
    </row>
    <row r="75" spans="1:20" x14ac:dyDescent="0.35">
      <c r="A75" s="72"/>
      <c r="B75" s="72"/>
      <c r="C75" s="72"/>
      <c r="D75" s="72"/>
      <c r="E75" s="72"/>
      <c r="F75" s="77"/>
      <c r="G75" s="147" t="s">
        <v>142</v>
      </c>
      <c r="H75" s="73"/>
      <c r="I75" s="72"/>
      <c r="J75" s="74"/>
      <c r="K75" s="72"/>
      <c r="L75" s="72"/>
      <c r="M75" s="72"/>
      <c r="N75" s="72"/>
      <c r="O75" s="74"/>
      <c r="P75" s="74"/>
      <c r="Q75" s="89" t="str">
        <f>IFERROR(INDEX('Lists (to be hidden)'!$E:$E,MATCH(R75,'Lists (to be hidden)'!$F:$F,0)), "")</f>
        <v/>
      </c>
      <c r="R75" s="74"/>
      <c r="S75" s="89" t="str">
        <f>IFERROR(INDEX('Lists (to be hidden)'!$G:$G,MATCH(R75,'Lists (to be hidden)'!$F:$F,0)),"")</f>
        <v/>
      </c>
      <c r="T75" s="74"/>
    </row>
    <row r="76" spans="1:20" x14ac:dyDescent="0.35">
      <c r="A76" s="72"/>
      <c r="B76" s="72"/>
      <c r="C76" s="72"/>
      <c r="D76" s="72"/>
      <c r="E76" s="72"/>
      <c r="F76" s="77"/>
      <c r="G76" s="147" t="s">
        <v>143</v>
      </c>
      <c r="H76" s="73"/>
      <c r="I76" s="72"/>
      <c r="J76" s="74"/>
      <c r="K76" s="72"/>
      <c r="L76" s="72"/>
      <c r="M76" s="72"/>
      <c r="N76" s="72"/>
      <c r="O76" s="74"/>
      <c r="P76" s="74"/>
      <c r="Q76" s="89" t="str">
        <f>IFERROR(INDEX('Lists (to be hidden)'!$E:$E,MATCH(R76,'Lists (to be hidden)'!$F:$F,0)), "")</f>
        <v/>
      </c>
      <c r="R76" s="74"/>
      <c r="S76" s="89" t="str">
        <f>IFERROR(INDEX('Lists (to be hidden)'!$G:$G,MATCH(R76,'Lists (to be hidden)'!$F:$F,0)),"")</f>
        <v/>
      </c>
      <c r="T76" s="74"/>
    </row>
    <row r="77" spans="1:20" x14ac:dyDescent="0.35">
      <c r="A77" s="72"/>
      <c r="B77" s="72"/>
      <c r="C77" s="72"/>
      <c r="D77" s="72"/>
      <c r="E77" s="72"/>
      <c r="F77" s="77"/>
      <c r="G77" s="148" t="s">
        <v>144</v>
      </c>
      <c r="H77" s="73"/>
      <c r="I77" s="72"/>
      <c r="J77" s="74"/>
      <c r="K77" s="72"/>
      <c r="L77" s="72"/>
      <c r="M77" s="72"/>
      <c r="N77" s="72"/>
      <c r="O77" s="74"/>
      <c r="P77" s="74"/>
      <c r="Q77" s="89" t="str">
        <f>IFERROR(INDEX('Lists (to be hidden)'!$E:$E,MATCH(R77,'Lists (to be hidden)'!$F:$F,0)), "")</f>
        <v/>
      </c>
      <c r="R77" s="74"/>
      <c r="S77" s="89" t="str">
        <f>IFERROR(INDEX('Lists (to be hidden)'!$G:$G,MATCH(R77,'Lists (to be hidden)'!$F:$F,0)),"")</f>
        <v/>
      </c>
      <c r="T77" s="74"/>
    </row>
    <row r="78" spans="1:20" x14ac:dyDescent="0.35">
      <c r="A78" s="72"/>
      <c r="B78" s="72"/>
      <c r="C78" s="72"/>
      <c r="D78" s="72"/>
      <c r="E78" s="72"/>
      <c r="F78" s="77"/>
      <c r="G78" s="147" t="s">
        <v>145</v>
      </c>
      <c r="H78" s="73"/>
      <c r="I78" s="72"/>
      <c r="J78" s="74"/>
      <c r="K78" s="72"/>
      <c r="L78" s="72"/>
      <c r="M78" s="72"/>
      <c r="N78" s="72"/>
      <c r="O78" s="74"/>
      <c r="P78" s="74"/>
      <c r="Q78" s="89" t="str">
        <f>IFERROR(INDEX('Lists (to be hidden)'!$E:$E,MATCH(R78,'Lists (to be hidden)'!$F:$F,0)), "")</f>
        <v/>
      </c>
      <c r="R78" s="74"/>
      <c r="S78" s="89" t="str">
        <f>IFERROR(INDEX('Lists (to be hidden)'!$G:$G,MATCH(R78,'Lists (to be hidden)'!$F:$F,0)),"")</f>
        <v/>
      </c>
      <c r="T78" s="74"/>
    </row>
    <row r="79" spans="1:20" x14ac:dyDescent="0.35">
      <c r="A79" s="72"/>
      <c r="B79" s="72"/>
      <c r="C79" s="72"/>
      <c r="D79" s="72"/>
      <c r="E79" s="72"/>
      <c r="F79" s="77"/>
      <c r="G79" s="147" t="s">
        <v>146</v>
      </c>
      <c r="H79" s="73"/>
      <c r="I79" s="72"/>
      <c r="J79" s="74"/>
      <c r="K79" s="72"/>
      <c r="L79" s="72"/>
      <c r="M79" s="72"/>
      <c r="N79" s="72"/>
      <c r="O79" s="74"/>
      <c r="P79" s="74"/>
      <c r="Q79" s="89" t="str">
        <f>IFERROR(INDEX('Lists (to be hidden)'!$E:$E,MATCH(R79,'Lists (to be hidden)'!$F:$F,0)), "")</f>
        <v/>
      </c>
      <c r="R79" s="74"/>
      <c r="S79" s="89" t="str">
        <f>IFERROR(INDEX('Lists (to be hidden)'!$G:$G,MATCH(R79,'Lists (to be hidden)'!$F:$F,0)),"")</f>
        <v/>
      </c>
      <c r="T79" s="74"/>
    </row>
    <row r="80" spans="1:20" x14ac:dyDescent="0.35">
      <c r="A80" s="72"/>
      <c r="B80" s="72"/>
      <c r="C80" s="72"/>
      <c r="D80" s="72"/>
      <c r="E80" s="72"/>
      <c r="F80" s="77"/>
      <c r="G80" s="147" t="s">
        <v>147</v>
      </c>
      <c r="H80" s="73"/>
      <c r="I80" s="72"/>
      <c r="J80" s="74"/>
      <c r="K80" s="72"/>
      <c r="L80" s="72"/>
      <c r="M80" s="72"/>
      <c r="N80" s="72"/>
      <c r="O80" s="74"/>
      <c r="P80" s="74"/>
      <c r="Q80" s="89" t="str">
        <f>IFERROR(INDEX('Lists (to be hidden)'!$E:$E,MATCH(R80,'Lists (to be hidden)'!$F:$F,0)), "")</f>
        <v/>
      </c>
      <c r="R80" s="74"/>
      <c r="S80" s="89" t="str">
        <f>IFERROR(INDEX('Lists (to be hidden)'!$G:$G,MATCH(R80,'Lists (to be hidden)'!$F:$F,0)),"")</f>
        <v/>
      </c>
      <c r="T80" s="74"/>
    </row>
    <row r="81" spans="1:20" x14ac:dyDescent="0.35">
      <c r="A81" s="72"/>
      <c r="B81" s="72"/>
      <c r="C81" s="72"/>
      <c r="D81" s="72"/>
      <c r="E81" s="72"/>
      <c r="F81" s="77"/>
      <c r="G81" s="147" t="s">
        <v>148</v>
      </c>
      <c r="H81" s="73"/>
      <c r="I81" s="72"/>
      <c r="J81" s="74"/>
      <c r="K81" s="72"/>
      <c r="L81" s="72"/>
      <c r="M81" s="72"/>
      <c r="N81" s="72"/>
      <c r="O81" s="74"/>
      <c r="P81" s="74"/>
      <c r="Q81" s="89" t="str">
        <f>IFERROR(INDEX('Lists (to be hidden)'!$E:$E,MATCH(R81,'Lists (to be hidden)'!$F:$F,0)), "")</f>
        <v/>
      </c>
      <c r="R81" s="74"/>
      <c r="S81" s="89" t="str">
        <f>IFERROR(INDEX('Lists (to be hidden)'!$G:$G,MATCH(R81,'Lists (to be hidden)'!$F:$F,0)),"")</f>
        <v/>
      </c>
      <c r="T81" s="74"/>
    </row>
    <row r="82" spans="1:20" x14ac:dyDescent="0.35">
      <c r="A82" s="72"/>
      <c r="B82" s="72"/>
      <c r="C82" s="72"/>
      <c r="D82" s="72"/>
      <c r="E82" s="72"/>
      <c r="F82" s="77"/>
      <c r="G82" s="148" t="s">
        <v>149</v>
      </c>
      <c r="H82" s="73"/>
      <c r="I82" s="72"/>
      <c r="J82" s="74"/>
      <c r="K82" s="72"/>
      <c r="L82" s="72"/>
      <c r="M82" s="72"/>
      <c r="N82" s="72"/>
      <c r="O82" s="74"/>
      <c r="P82" s="74"/>
      <c r="Q82" s="89" t="str">
        <f>IFERROR(INDEX('Lists (to be hidden)'!$E:$E,MATCH(R82,'Lists (to be hidden)'!$F:$F,0)), "")</f>
        <v/>
      </c>
      <c r="R82" s="74"/>
      <c r="S82" s="89" t="str">
        <f>IFERROR(INDEX('Lists (to be hidden)'!$G:$G,MATCH(R82,'Lists (to be hidden)'!$F:$F,0)),"")</f>
        <v/>
      </c>
      <c r="T82" s="74"/>
    </row>
    <row r="83" spans="1:20" x14ac:dyDescent="0.35">
      <c r="A83" s="72"/>
      <c r="B83" s="72"/>
      <c r="C83" s="72"/>
      <c r="D83" s="72"/>
      <c r="E83" s="72"/>
      <c r="F83" s="77"/>
      <c r="G83" s="147" t="s">
        <v>150</v>
      </c>
      <c r="H83" s="73"/>
      <c r="I83" s="72"/>
      <c r="J83" s="74"/>
      <c r="K83" s="72"/>
      <c r="L83" s="72"/>
      <c r="M83" s="72"/>
      <c r="N83" s="72"/>
      <c r="O83" s="74"/>
      <c r="P83" s="74"/>
      <c r="Q83" s="89" t="str">
        <f>IFERROR(INDEX('Lists (to be hidden)'!$E:$E,MATCH(R83,'Lists (to be hidden)'!$F:$F,0)), "")</f>
        <v/>
      </c>
      <c r="R83" s="74"/>
      <c r="S83" s="89" t="str">
        <f>IFERROR(INDEX('Lists (to be hidden)'!$G:$G,MATCH(R83,'Lists (to be hidden)'!$F:$F,0)),"")</f>
        <v/>
      </c>
      <c r="T83" s="74"/>
    </row>
    <row r="84" spans="1:20" x14ac:dyDescent="0.35">
      <c r="A84" s="72"/>
      <c r="B84" s="72"/>
      <c r="C84" s="72"/>
      <c r="D84" s="72"/>
      <c r="E84" s="72"/>
      <c r="F84" s="77"/>
      <c r="G84" s="147" t="s">
        <v>151</v>
      </c>
      <c r="H84" s="73"/>
      <c r="I84" s="72"/>
      <c r="J84" s="74"/>
      <c r="K84" s="72"/>
      <c r="L84" s="72"/>
      <c r="M84" s="72"/>
      <c r="N84" s="72"/>
      <c r="O84" s="74"/>
      <c r="P84" s="74"/>
      <c r="Q84" s="89" t="str">
        <f>IFERROR(INDEX('Lists (to be hidden)'!$E:$E,MATCH(R84,'Lists (to be hidden)'!$F:$F,0)), "")</f>
        <v/>
      </c>
      <c r="R84" s="74"/>
      <c r="S84" s="89" t="str">
        <f>IFERROR(INDEX('Lists (to be hidden)'!$G:$G,MATCH(R84,'Lists (to be hidden)'!$F:$F,0)),"")</f>
        <v/>
      </c>
      <c r="T84" s="74"/>
    </row>
    <row r="85" spans="1:20" x14ac:dyDescent="0.35">
      <c r="A85" s="72"/>
      <c r="B85" s="72"/>
      <c r="C85" s="72"/>
      <c r="D85" s="72"/>
      <c r="E85" s="72"/>
      <c r="F85" s="77"/>
      <c r="G85" s="148" t="s">
        <v>152</v>
      </c>
      <c r="H85" s="73"/>
      <c r="I85" s="72"/>
      <c r="J85" s="74"/>
      <c r="K85" s="72"/>
      <c r="L85" s="72"/>
      <c r="M85" s="72"/>
      <c r="N85" s="72"/>
      <c r="O85" s="74"/>
      <c r="P85" s="74"/>
      <c r="Q85" s="89" t="str">
        <f>IFERROR(INDEX('Lists (to be hidden)'!$E:$E,MATCH(R85,'Lists (to be hidden)'!$F:$F,0)), "")</f>
        <v/>
      </c>
      <c r="R85" s="74"/>
      <c r="S85" s="89" t="str">
        <f>IFERROR(INDEX('Lists (to be hidden)'!$G:$G,MATCH(R85,'Lists (to be hidden)'!$F:$F,0)),"")</f>
        <v/>
      </c>
      <c r="T85" s="74"/>
    </row>
    <row r="86" spans="1:20" x14ac:dyDescent="0.35">
      <c r="A86" s="72"/>
      <c r="B86" s="72"/>
      <c r="C86" s="72"/>
      <c r="D86" s="72"/>
      <c r="E86" s="72"/>
      <c r="F86" s="77"/>
      <c r="G86" s="147" t="s">
        <v>153</v>
      </c>
      <c r="H86" s="73"/>
      <c r="I86" s="72"/>
      <c r="J86" s="74"/>
      <c r="K86" s="72"/>
      <c r="L86" s="72"/>
      <c r="M86" s="72"/>
      <c r="N86" s="72"/>
      <c r="O86" s="74"/>
      <c r="P86" s="74"/>
      <c r="Q86" s="89" t="str">
        <f>IFERROR(INDEX('Lists (to be hidden)'!$E:$E,MATCH(R86,'Lists (to be hidden)'!$F:$F,0)), "")</f>
        <v/>
      </c>
      <c r="R86" s="74"/>
      <c r="S86" s="89" t="str">
        <f>IFERROR(INDEX('Lists (to be hidden)'!$G:$G,MATCH(R86,'Lists (to be hidden)'!$F:$F,0)),"")</f>
        <v/>
      </c>
      <c r="T86" s="74"/>
    </row>
    <row r="87" spans="1:20" x14ac:dyDescent="0.35">
      <c r="A87" s="72"/>
      <c r="B87" s="72"/>
      <c r="C87" s="72"/>
      <c r="D87" s="72"/>
      <c r="E87" s="72"/>
      <c r="F87" s="77"/>
      <c r="G87" s="147" t="s">
        <v>154</v>
      </c>
      <c r="H87" s="73"/>
      <c r="I87" s="72"/>
      <c r="J87" s="74"/>
      <c r="K87" s="72"/>
      <c r="L87" s="72"/>
      <c r="M87" s="72"/>
      <c r="N87" s="72"/>
      <c r="O87" s="74"/>
      <c r="P87" s="74"/>
      <c r="Q87" s="89" t="str">
        <f>IFERROR(INDEX('Lists (to be hidden)'!$E:$E,MATCH(R87,'Lists (to be hidden)'!$F:$F,0)), "")</f>
        <v/>
      </c>
      <c r="R87" s="74"/>
      <c r="S87" s="89" t="str">
        <f>IFERROR(INDEX('Lists (to be hidden)'!$G:$G,MATCH(R87,'Lists (to be hidden)'!$F:$F,0)),"")</f>
        <v/>
      </c>
      <c r="T87" s="74"/>
    </row>
    <row r="88" spans="1:20" x14ac:dyDescent="0.35">
      <c r="A88" s="72"/>
      <c r="B88" s="72"/>
      <c r="C88" s="72"/>
      <c r="D88" s="72"/>
      <c r="E88" s="72"/>
      <c r="F88" s="77"/>
      <c r="G88" s="147" t="s">
        <v>155</v>
      </c>
      <c r="H88" s="73"/>
      <c r="I88" s="72"/>
      <c r="J88" s="74"/>
      <c r="K88" s="72"/>
      <c r="L88" s="72"/>
      <c r="M88" s="72"/>
      <c r="N88" s="72"/>
      <c r="O88" s="74"/>
      <c r="P88" s="74"/>
      <c r="Q88" s="89" t="str">
        <f>IFERROR(INDEX('Lists (to be hidden)'!$E:$E,MATCH(R88,'Lists (to be hidden)'!$F:$F,0)), "")</f>
        <v/>
      </c>
      <c r="R88" s="74"/>
      <c r="S88" s="89" t="str">
        <f>IFERROR(INDEX('Lists (to be hidden)'!$G:$G,MATCH(R88,'Lists (to be hidden)'!$F:$F,0)),"")</f>
        <v/>
      </c>
      <c r="T88" s="74"/>
    </row>
    <row r="89" spans="1:20" x14ac:dyDescent="0.35">
      <c r="A89" s="72"/>
      <c r="B89" s="72"/>
      <c r="C89" s="72"/>
      <c r="D89" s="72"/>
      <c r="E89" s="72"/>
      <c r="F89" s="77"/>
      <c r="G89" s="147" t="s">
        <v>156</v>
      </c>
      <c r="H89" s="73"/>
      <c r="I89" s="72"/>
      <c r="J89" s="74"/>
      <c r="K89" s="72"/>
      <c r="L89" s="72"/>
      <c r="M89" s="72"/>
      <c r="N89" s="72"/>
      <c r="O89" s="74"/>
      <c r="P89" s="74"/>
      <c r="Q89" s="89" t="str">
        <f>IFERROR(INDEX('Lists (to be hidden)'!$E:$E,MATCH(R89,'Lists (to be hidden)'!$F:$F,0)), "")</f>
        <v/>
      </c>
      <c r="R89" s="74"/>
      <c r="S89" s="89" t="str">
        <f>IFERROR(INDEX('Lists (to be hidden)'!$G:$G,MATCH(R89,'Lists (to be hidden)'!$F:$F,0)),"")</f>
        <v/>
      </c>
      <c r="T89" s="74"/>
    </row>
    <row r="90" spans="1:20" x14ac:dyDescent="0.35">
      <c r="A90" s="72"/>
      <c r="B90" s="72"/>
      <c r="C90" s="72"/>
      <c r="D90" s="72"/>
      <c r="E90" s="72"/>
      <c r="F90" s="77"/>
      <c r="G90" s="148" t="s">
        <v>157</v>
      </c>
      <c r="H90" s="73"/>
      <c r="I90" s="72"/>
      <c r="J90" s="74"/>
      <c r="K90" s="72"/>
      <c r="L90" s="72"/>
      <c r="M90" s="72"/>
      <c r="N90" s="72"/>
      <c r="O90" s="74"/>
      <c r="P90" s="74"/>
      <c r="Q90" s="89" t="str">
        <f>IFERROR(INDEX('Lists (to be hidden)'!$E:$E,MATCH(R90,'Lists (to be hidden)'!$F:$F,0)), "")</f>
        <v/>
      </c>
      <c r="R90" s="74"/>
      <c r="S90" s="89" t="str">
        <f>IFERROR(INDEX('Lists (to be hidden)'!$G:$G,MATCH(R90,'Lists (to be hidden)'!$F:$F,0)),"")</f>
        <v/>
      </c>
      <c r="T90" s="74"/>
    </row>
    <row r="91" spans="1:20" x14ac:dyDescent="0.35">
      <c r="A91" s="72"/>
      <c r="B91" s="72"/>
      <c r="C91" s="72"/>
      <c r="D91" s="72"/>
      <c r="E91" s="72"/>
      <c r="F91" s="77"/>
      <c r="G91" s="147" t="s">
        <v>158</v>
      </c>
      <c r="H91" s="73"/>
      <c r="I91" s="72"/>
      <c r="J91" s="74"/>
      <c r="K91" s="72"/>
      <c r="L91" s="72"/>
      <c r="M91" s="72"/>
      <c r="N91" s="72"/>
      <c r="O91" s="74"/>
      <c r="P91" s="74"/>
      <c r="Q91" s="89" t="str">
        <f>IFERROR(INDEX('Lists (to be hidden)'!$E:$E,MATCH(R91,'Lists (to be hidden)'!$F:$F,0)), "")</f>
        <v/>
      </c>
      <c r="R91" s="74"/>
      <c r="S91" s="89" t="str">
        <f>IFERROR(INDEX('Lists (to be hidden)'!$G:$G,MATCH(R91,'Lists (to be hidden)'!$F:$F,0)),"")</f>
        <v/>
      </c>
      <c r="T91" s="74"/>
    </row>
    <row r="92" spans="1:20" x14ac:dyDescent="0.35">
      <c r="A92" s="72"/>
      <c r="B92" s="72"/>
      <c r="C92" s="72"/>
      <c r="D92" s="72"/>
      <c r="E92" s="72"/>
      <c r="F92" s="77"/>
      <c r="G92" s="147" t="s">
        <v>159</v>
      </c>
      <c r="H92" s="73"/>
      <c r="I92" s="72"/>
      <c r="J92" s="74"/>
      <c r="K92" s="72"/>
      <c r="L92" s="72"/>
      <c r="M92" s="72"/>
      <c r="N92" s="72"/>
      <c r="O92" s="74"/>
      <c r="P92" s="74"/>
      <c r="Q92" s="89" t="str">
        <f>IFERROR(INDEX('Lists (to be hidden)'!$E:$E,MATCH(R92,'Lists (to be hidden)'!$F:$F,0)), "")</f>
        <v/>
      </c>
      <c r="R92" s="74"/>
      <c r="S92" s="89" t="str">
        <f>IFERROR(INDEX('Lists (to be hidden)'!$G:$G,MATCH(R92,'Lists (to be hidden)'!$F:$F,0)),"")</f>
        <v/>
      </c>
      <c r="T92" s="74"/>
    </row>
    <row r="93" spans="1:20" x14ac:dyDescent="0.35">
      <c r="A93" s="72"/>
      <c r="B93" s="72"/>
      <c r="C93" s="72"/>
      <c r="D93" s="72"/>
      <c r="E93" s="72"/>
      <c r="F93" s="77"/>
      <c r="G93" s="148" t="s">
        <v>160</v>
      </c>
      <c r="H93" s="73"/>
      <c r="I93" s="72"/>
      <c r="J93" s="74"/>
      <c r="K93" s="72"/>
      <c r="L93" s="72"/>
      <c r="M93" s="72"/>
      <c r="N93" s="72"/>
      <c r="O93" s="74"/>
      <c r="P93" s="74"/>
      <c r="Q93" s="89" t="str">
        <f>IFERROR(INDEX('Lists (to be hidden)'!$E:$E,MATCH(R93,'Lists (to be hidden)'!$F:$F,0)), "")</f>
        <v/>
      </c>
      <c r="R93" s="74"/>
      <c r="S93" s="89" t="str">
        <f>IFERROR(INDEX('Lists (to be hidden)'!$G:$G,MATCH(R93,'Lists (to be hidden)'!$F:$F,0)),"")</f>
        <v/>
      </c>
      <c r="T93" s="74"/>
    </row>
    <row r="94" spans="1:20" x14ac:dyDescent="0.35">
      <c r="A94" s="72"/>
      <c r="B94" s="72"/>
      <c r="C94" s="72"/>
      <c r="D94" s="72"/>
      <c r="E94" s="72"/>
      <c r="F94" s="77"/>
      <c r="G94" s="147" t="s">
        <v>161</v>
      </c>
      <c r="H94" s="73"/>
      <c r="I94" s="72"/>
      <c r="J94" s="74"/>
      <c r="K94" s="72"/>
      <c r="L94" s="72"/>
      <c r="M94" s="72"/>
      <c r="N94" s="72"/>
      <c r="O94" s="74"/>
      <c r="P94" s="74"/>
      <c r="Q94" s="89" t="str">
        <f>IFERROR(INDEX('Lists (to be hidden)'!$E:$E,MATCH(R94,'Lists (to be hidden)'!$F:$F,0)), "")</f>
        <v/>
      </c>
      <c r="R94" s="74"/>
      <c r="S94" s="89" t="str">
        <f>IFERROR(INDEX('Lists (to be hidden)'!$G:$G,MATCH(R94,'Lists (to be hidden)'!$F:$F,0)),"")</f>
        <v/>
      </c>
      <c r="T94" s="74"/>
    </row>
    <row r="95" spans="1:20" x14ac:dyDescent="0.35">
      <c r="A95" s="72"/>
      <c r="B95" s="72"/>
      <c r="C95" s="72"/>
      <c r="D95" s="72"/>
      <c r="E95" s="72"/>
      <c r="F95" s="77"/>
      <c r="G95" s="147" t="s">
        <v>162</v>
      </c>
      <c r="H95" s="73"/>
      <c r="I95" s="72"/>
      <c r="J95" s="74"/>
      <c r="K95" s="72"/>
      <c r="L95" s="72"/>
      <c r="M95" s="72"/>
      <c r="N95" s="72"/>
      <c r="O95" s="74"/>
      <c r="P95" s="74"/>
      <c r="Q95" s="89" t="str">
        <f>IFERROR(INDEX('Lists (to be hidden)'!$E:$E,MATCH(R95,'Lists (to be hidden)'!$F:$F,0)), "")</f>
        <v/>
      </c>
      <c r="R95" s="74"/>
      <c r="S95" s="89" t="str">
        <f>IFERROR(INDEX('Lists (to be hidden)'!$G:$G,MATCH(R95,'Lists (to be hidden)'!$F:$F,0)),"")</f>
        <v/>
      </c>
      <c r="T95" s="74"/>
    </row>
    <row r="96" spans="1:20" x14ac:dyDescent="0.35">
      <c r="A96" s="72"/>
      <c r="B96" s="72"/>
      <c r="C96" s="72"/>
      <c r="D96" s="72"/>
      <c r="E96" s="72"/>
      <c r="F96" s="77"/>
      <c r="G96" s="147" t="s">
        <v>163</v>
      </c>
      <c r="H96" s="73"/>
      <c r="I96" s="72"/>
      <c r="J96" s="74"/>
      <c r="K96" s="72"/>
      <c r="L96" s="72"/>
      <c r="M96" s="72"/>
      <c r="N96" s="72"/>
      <c r="O96" s="74"/>
      <c r="P96" s="74"/>
      <c r="Q96" s="89" t="str">
        <f>IFERROR(INDEX('Lists (to be hidden)'!$E:$E,MATCH(R96,'Lists (to be hidden)'!$F:$F,0)), "")</f>
        <v/>
      </c>
      <c r="R96" s="74"/>
      <c r="S96" s="89" t="str">
        <f>IFERROR(INDEX('Lists (to be hidden)'!$G:$G,MATCH(R96,'Lists (to be hidden)'!$F:$F,0)),"")</f>
        <v/>
      </c>
      <c r="T96" s="74"/>
    </row>
    <row r="97" spans="1:20" x14ac:dyDescent="0.35">
      <c r="A97" s="72"/>
      <c r="B97" s="72"/>
      <c r="C97" s="72"/>
      <c r="D97" s="72"/>
      <c r="E97" s="72"/>
      <c r="F97" s="77"/>
      <c r="G97" s="147" t="s">
        <v>164</v>
      </c>
      <c r="H97" s="73"/>
      <c r="I97" s="72"/>
      <c r="J97" s="74"/>
      <c r="K97" s="72"/>
      <c r="L97" s="72"/>
      <c r="M97" s="72"/>
      <c r="N97" s="72"/>
      <c r="O97" s="74"/>
      <c r="P97" s="74"/>
      <c r="Q97" s="89" t="str">
        <f>IFERROR(INDEX('Lists (to be hidden)'!$E:$E,MATCH(R97,'Lists (to be hidden)'!$F:$F,0)), "")</f>
        <v/>
      </c>
      <c r="R97" s="74"/>
      <c r="S97" s="89" t="str">
        <f>IFERROR(INDEX('Lists (to be hidden)'!$G:$G,MATCH(R97,'Lists (to be hidden)'!$F:$F,0)),"")</f>
        <v/>
      </c>
      <c r="T97" s="74"/>
    </row>
    <row r="98" spans="1:20" x14ac:dyDescent="0.35">
      <c r="A98" s="72"/>
      <c r="B98" s="72"/>
      <c r="C98" s="72"/>
      <c r="D98" s="72"/>
      <c r="E98" s="72"/>
      <c r="F98" s="77"/>
      <c r="G98" s="148" t="s">
        <v>165</v>
      </c>
      <c r="H98" s="73"/>
      <c r="I98" s="72"/>
      <c r="J98" s="74"/>
      <c r="K98" s="72"/>
      <c r="L98" s="72"/>
      <c r="M98" s="72"/>
      <c r="N98" s="72"/>
      <c r="O98" s="74"/>
      <c r="P98" s="74"/>
      <c r="Q98" s="89" t="str">
        <f>IFERROR(INDEX('Lists (to be hidden)'!$E:$E,MATCH(R98,'Lists (to be hidden)'!$F:$F,0)), "")</f>
        <v/>
      </c>
      <c r="R98" s="74"/>
      <c r="S98" s="89" t="str">
        <f>IFERROR(INDEX('Lists (to be hidden)'!$G:$G,MATCH(R98,'Lists (to be hidden)'!$F:$F,0)),"")</f>
        <v/>
      </c>
      <c r="T98" s="74"/>
    </row>
    <row r="99" spans="1:20" x14ac:dyDescent="0.35">
      <c r="A99" s="72"/>
      <c r="B99" s="72"/>
      <c r="C99" s="72"/>
      <c r="D99" s="72"/>
      <c r="E99" s="72"/>
      <c r="F99" s="77"/>
      <c r="G99" s="147" t="s">
        <v>166</v>
      </c>
      <c r="H99" s="73"/>
      <c r="I99" s="72"/>
      <c r="J99" s="74"/>
      <c r="K99" s="72"/>
      <c r="L99" s="72"/>
      <c r="M99" s="72"/>
      <c r="N99" s="72"/>
      <c r="O99" s="74"/>
      <c r="P99" s="74"/>
      <c r="Q99" s="89" t="str">
        <f>IFERROR(INDEX('Lists (to be hidden)'!$E:$E,MATCH(R99,'Lists (to be hidden)'!$F:$F,0)), "")</f>
        <v/>
      </c>
      <c r="R99" s="74"/>
      <c r="S99" s="89" t="str">
        <f>IFERROR(INDEX('Lists (to be hidden)'!$G:$G,MATCH(R99,'Lists (to be hidden)'!$F:$F,0)),"")</f>
        <v/>
      </c>
      <c r="T99" s="74"/>
    </row>
    <row r="100" spans="1:20" x14ac:dyDescent="0.35">
      <c r="A100" s="72"/>
      <c r="B100" s="72"/>
      <c r="C100" s="72"/>
      <c r="D100" s="72"/>
      <c r="E100" s="72"/>
      <c r="F100" s="77"/>
      <c r="G100" s="147" t="s">
        <v>167</v>
      </c>
      <c r="H100" s="73"/>
      <c r="I100" s="72"/>
      <c r="J100" s="74"/>
      <c r="K100" s="72"/>
      <c r="L100" s="72"/>
      <c r="M100" s="72"/>
      <c r="N100" s="72"/>
      <c r="O100" s="74"/>
      <c r="P100" s="74"/>
      <c r="Q100" s="89" t="str">
        <f>IFERROR(INDEX('Lists (to be hidden)'!$E:$E,MATCH(R100,'Lists (to be hidden)'!$F:$F,0)), "")</f>
        <v/>
      </c>
      <c r="R100" s="74"/>
      <c r="S100" s="89" t="str">
        <f>IFERROR(INDEX('Lists (to be hidden)'!$G:$G,MATCH(R100,'Lists (to be hidden)'!$F:$F,0)),"")</f>
        <v/>
      </c>
      <c r="T100" s="74"/>
    </row>
    <row r="101" spans="1:20" x14ac:dyDescent="0.35">
      <c r="A101" s="72"/>
      <c r="B101" s="72"/>
      <c r="C101" s="72"/>
      <c r="D101" s="72"/>
      <c r="E101" s="72"/>
      <c r="F101" s="77"/>
      <c r="G101" s="148" t="s">
        <v>168</v>
      </c>
      <c r="H101" s="73"/>
      <c r="I101" s="72"/>
      <c r="J101" s="74"/>
      <c r="K101" s="72"/>
      <c r="L101" s="72"/>
      <c r="M101" s="72"/>
      <c r="N101" s="72"/>
      <c r="O101" s="74"/>
      <c r="P101" s="74"/>
      <c r="Q101" s="89" t="str">
        <f>IFERROR(INDEX('Lists (to be hidden)'!$E:$E,MATCH(R101,'Lists (to be hidden)'!$F:$F,0)), "")</f>
        <v/>
      </c>
      <c r="R101" s="74"/>
      <c r="S101" s="89" t="str">
        <f>IFERROR(INDEX('Lists (to be hidden)'!$G:$G,MATCH(R101,'Lists (to be hidden)'!$F:$F,0)),"")</f>
        <v/>
      </c>
      <c r="T101" s="74"/>
    </row>
    <row r="102" spans="1:20" x14ac:dyDescent="0.35">
      <c r="A102" s="72"/>
      <c r="B102" s="72"/>
      <c r="C102" s="72"/>
      <c r="D102" s="72"/>
      <c r="E102" s="72"/>
      <c r="F102" s="77"/>
      <c r="G102" s="147" t="s">
        <v>169</v>
      </c>
      <c r="H102" s="73"/>
      <c r="I102" s="72"/>
      <c r="J102" s="74"/>
      <c r="K102" s="72"/>
      <c r="L102" s="72"/>
      <c r="M102" s="72"/>
      <c r="N102" s="72"/>
      <c r="O102" s="74"/>
      <c r="P102" s="74"/>
      <c r="Q102" s="89" t="str">
        <f>IFERROR(INDEX('Lists (to be hidden)'!$E:$E,MATCH(R102,'Lists (to be hidden)'!$F:$F,0)), "")</f>
        <v/>
      </c>
      <c r="R102" s="74"/>
      <c r="S102" s="89" t="str">
        <f>IFERROR(INDEX('Lists (to be hidden)'!$G:$G,MATCH(R102,'Lists (to be hidden)'!$F:$F,0)),"")</f>
        <v/>
      </c>
      <c r="T102" s="74"/>
    </row>
    <row r="103" spans="1:20" x14ac:dyDescent="0.35">
      <c r="A103" s="72"/>
      <c r="B103" s="72"/>
      <c r="C103" s="72"/>
      <c r="D103" s="72"/>
      <c r="E103" s="72"/>
      <c r="F103" s="77"/>
      <c r="G103" s="147" t="s">
        <v>170</v>
      </c>
      <c r="H103" s="73"/>
      <c r="I103" s="72"/>
      <c r="J103" s="74"/>
      <c r="K103" s="72"/>
      <c r="L103" s="72"/>
      <c r="M103" s="72"/>
      <c r="N103" s="72"/>
      <c r="O103" s="74"/>
      <c r="P103" s="74"/>
      <c r="Q103" s="89" t="str">
        <f>IFERROR(INDEX('Lists (to be hidden)'!$E:$E,MATCH(R103,'Lists (to be hidden)'!$F:$F,0)), "")</f>
        <v/>
      </c>
      <c r="R103" s="74"/>
      <c r="S103" s="89" t="str">
        <f>IFERROR(INDEX('Lists (to be hidden)'!$G:$G,MATCH(R103,'Lists (to be hidden)'!$F:$F,0)),"")</f>
        <v/>
      </c>
      <c r="T103" s="74"/>
    </row>
    <row r="104" spans="1:20" x14ac:dyDescent="0.35">
      <c r="A104" s="72"/>
      <c r="B104" s="72"/>
      <c r="C104" s="72"/>
      <c r="D104" s="72"/>
      <c r="E104" s="72"/>
      <c r="F104" s="77"/>
      <c r="G104" s="147" t="s">
        <v>171</v>
      </c>
      <c r="H104" s="73"/>
      <c r="I104" s="72"/>
      <c r="J104" s="74"/>
      <c r="K104" s="72"/>
      <c r="L104" s="72"/>
      <c r="M104" s="72"/>
      <c r="N104" s="72"/>
      <c r="O104" s="74"/>
      <c r="P104" s="74"/>
      <c r="Q104" s="89" t="str">
        <f>IFERROR(INDEX('Lists (to be hidden)'!$E:$E,MATCH(R104,'Lists (to be hidden)'!$F:$F,0)), "")</f>
        <v/>
      </c>
      <c r="R104" s="74"/>
      <c r="S104" s="89" t="str">
        <f>IFERROR(INDEX('Lists (to be hidden)'!$G:$G,MATCH(R104,'Lists (to be hidden)'!$F:$F,0)),"")</f>
        <v/>
      </c>
      <c r="T104" s="74"/>
    </row>
  </sheetData>
  <sheetProtection algorithmName="SHA-512" hashValue="x7S2mg230YVIQZFd1q+RW3f9fXf3IW5UyFVVuOTLUy/SISKxgfhHrLLbb/KO+2BRgYpiETbkavD2ok6Udv1+CQ==" saltValue="6vcM204Q3eQYTKlQMxJsvw==" spinCount="100000" sheet="1" objects="1" scenarios="1"/>
  <phoneticPr fontId="5" type="noConversion"/>
  <dataValidations disablePrompts="1" count="2">
    <dataValidation type="list" allowBlank="1" showInputMessage="1" showErrorMessage="1" sqref="R2:R104" xr:uid="{00000000-0002-0000-0200-000000000000}">
      <formula1>ATA_SUB</formula1>
    </dataValidation>
    <dataValidation type="list" allowBlank="1" showInputMessage="1" showErrorMessage="1" sqref="I3 I5:I52" xr:uid="{00000000-0002-0000-0200-000001000000}">
      <formula1>"Reimbursable, Lump Sum Payment"</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T104"/>
  <sheetViews>
    <sheetView workbookViewId="0"/>
  </sheetViews>
  <sheetFormatPr defaultRowHeight="14.5" x14ac:dyDescent="0.35"/>
  <cols>
    <col min="1" max="1" width="34.6328125" customWidth="1"/>
    <col min="2" max="5" width="15.6328125" customWidth="1"/>
    <col min="6" max="6" width="15.6328125" style="10" customWidth="1"/>
    <col min="7" max="7" width="15.6328125" customWidth="1"/>
    <col min="8" max="8" width="21.453125" bestFit="1" customWidth="1"/>
    <col min="9" max="9" width="13.90625" style="3" customWidth="1"/>
    <col min="10" max="10" width="16.54296875" customWidth="1"/>
    <col min="11" max="11" width="27.36328125" customWidth="1"/>
    <col min="12" max="13" width="39.54296875" customWidth="1"/>
    <col min="14" max="14" width="26.90625" style="3" customWidth="1"/>
    <col min="15" max="15" width="37.6328125" style="3" customWidth="1"/>
    <col min="16" max="17" width="37.6328125" customWidth="1"/>
    <col min="18" max="18" width="20.54296875" customWidth="1"/>
    <col min="19" max="19" width="39.54296875" customWidth="1"/>
    <col min="20" max="20" width="32" bestFit="1" customWidth="1"/>
  </cols>
  <sheetData>
    <row r="1" spans="1:20" ht="30" customHeight="1" x14ac:dyDescent="0.35">
      <c r="A1" s="133" t="s">
        <v>184</v>
      </c>
      <c r="B1" s="134" t="s">
        <v>37</v>
      </c>
      <c r="C1" s="135" t="s">
        <v>38</v>
      </c>
      <c r="D1" s="135" t="s">
        <v>39</v>
      </c>
      <c r="E1" s="135" t="s">
        <v>40</v>
      </c>
      <c r="F1" s="136" t="s">
        <v>41</v>
      </c>
      <c r="G1" s="135" t="s">
        <v>185</v>
      </c>
      <c r="H1" s="135" t="s">
        <v>186</v>
      </c>
      <c r="I1" s="137" t="s">
        <v>187</v>
      </c>
      <c r="J1" s="135" t="s">
        <v>188</v>
      </c>
      <c r="K1" s="135" t="s">
        <v>178</v>
      </c>
      <c r="L1" s="138" t="s">
        <v>189</v>
      </c>
      <c r="M1" s="138" t="s">
        <v>190</v>
      </c>
      <c r="N1" s="139" t="s">
        <v>50</v>
      </c>
      <c r="O1" s="139" t="s">
        <v>191</v>
      </c>
      <c r="P1" s="140" t="s">
        <v>52</v>
      </c>
      <c r="Q1" s="140" t="s">
        <v>53</v>
      </c>
      <c r="R1" s="135" t="s">
        <v>54</v>
      </c>
      <c r="S1" s="138" t="s">
        <v>192</v>
      </c>
      <c r="T1" s="141" t="s">
        <v>55</v>
      </c>
    </row>
    <row r="2" spans="1:20" x14ac:dyDescent="0.35">
      <c r="A2" s="142" t="s">
        <v>179</v>
      </c>
      <c r="B2" s="112"/>
      <c r="C2" s="84"/>
      <c r="D2" s="84"/>
      <c r="E2" s="84"/>
      <c r="F2" s="84"/>
      <c r="G2" s="110"/>
      <c r="H2" s="84"/>
      <c r="I2" s="84"/>
      <c r="J2" s="111"/>
      <c r="K2" s="84"/>
      <c r="L2" s="84"/>
      <c r="M2" s="84"/>
      <c r="N2" s="84"/>
      <c r="O2" s="111"/>
      <c r="P2" s="111"/>
      <c r="Q2" s="84"/>
      <c r="R2" s="84"/>
      <c r="S2" s="84"/>
      <c r="T2" s="122"/>
    </row>
    <row r="3" spans="1:20" x14ac:dyDescent="0.35">
      <c r="A3" s="113" t="s">
        <v>193</v>
      </c>
      <c r="B3" s="118">
        <v>111111113</v>
      </c>
      <c r="C3" s="118" t="s">
        <v>194</v>
      </c>
      <c r="D3" s="118" t="s">
        <v>59</v>
      </c>
      <c r="E3" s="118" t="s">
        <v>60</v>
      </c>
      <c r="F3" s="132">
        <v>2133</v>
      </c>
      <c r="G3" s="145" t="s">
        <v>61</v>
      </c>
      <c r="H3" s="118" t="s">
        <v>195</v>
      </c>
      <c r="I3" s="125">
        <v>1000000</v>
      </c>
      <c r="J3" s="118" t="s">
        <v>196</v>
      </c>
      <c r="K3" s="118" t="s">
        <v>59</v>
      </c>
      <c r="L3" s="124">
        <v>44003</v>
      </c>
      <c r="M3" s="124">
        <v>44105</v>
      </c>
      <c r="N3" s="125">
        <v>0</v>
      </c>
      <c r="O3" s="125">
        <v>1000000</v>
      </c>
      <c r="P3" s="75" t="str">
        <f>INDEX('Lists (to be hidden)'!$E:$E,MATCH(Q3,'Lists (to be hidden)'!$F:$F,0))</f>
        <v>Expanded Public Health Mission</v>
      </c>
      <c r="Q3" s="118" t="s">
        <v>197</v>
      </c>
      <c r="R3" s="75" t="str">
        <f>INDEX('Lists (to be hidden)'!$G:$G,MATCH(Q3,'Lists (to be hidden)'!$F:$F,0))</f>
        <v>Public Health Expenses</v>
      </c>
      <c r="S3" s="118" t="s">
        <v>198</v>
      </c>
      <c r="T3" s="127" t="s">
        <v>65</v>
      </c>
    </row>
    <row r="4" spans="1:20" x14ac:dyDescent="0.35">
      <c r="A4" s="84" t="s">
        <v>73</v>
      </c>
      <c r="B4" s="112"/>
      <c r="C4" s="84"/>
      <c r="D4" s="84"/>
      <c r="E4" s="84"/>
      <c r="F4" s="110"/>
      <c r="G4" s="110"/>
      <c r="H4" s="84"/>
      <c r="I4" s="111"/>
      <c r="J4" s="111"/>
      <c r="K4" s="84"/>
      <c r="L4" s="84"/>
      <c r="M4" s="84"/>
      <c r="N4" s="111"/>
      <c r="O4" s="111"/>
      <c r="P4" s="111"/>
      <c r="Q4" s="84"/>
      <c r="R4" s="84"/>
      <c r="S4" s="84"/>
      <c r="T4" s="122"/>
    </row>
    <row r="5" spans="1:20" x14ac:dyDescent="0.35">
      <c r="A5" s="85"/>
      <c r="B5" s="71"/>
      <c r="C5" s="72"/>
      <c r="D5" s="72"/>
      <c r="E5" s="72"/>
      <c r="F5" s="77"/>
      <c r="G5" s="148" t="s">
        <v>61</v>
      </c>
      <c r="H5" s="72"/>
      <c r="I5" s="74"/>
      <c r="J5" s="72"/>
      <c r="K5" s="72"/>
      <c r="L5" s="72"/>
      <c r="M5" s="72"/>
      <c r="N5" s="74"/>
      <c r="O5" s="74"/>
      <c r="P5" s="91" t="str">
        <f>IFERROR(INDEX('Lists (to be hidden)'!$E:$E,MATCH(Q5,'Lists (to be hidden)'!$F:$F,0)),"")</f>
        <v/>
      </c>
      <c r="Q5" s="72"/>
      <c r="R5" s="88" t="str">
        <f>IFERROR(INDEX('Lists (to be hidden)'!$G:$G,MATCH(Q5,'Lists (to be hidden)'!$F:$F,0)),"")</f>
        <v/>
      </c>
      <c r="S5" s="72"/>
      <c r="T5" s="76"/>
    </row>
    <row r="6" spans="1:20" x14ac:dyDescent="0.35">
      <c r="A6" s="85"/>
      <c r="B6" s="71"/>
      <c r="C6" s="72"/>
      <c r="D6" s="72"/>
      <c r="E6" s="72"/>
      <c r="F6" s="77"/>
      <c r="G6" s="147" t="s">
        <v>68</v>
      </c>
      <c r="H6" s="72"/>
      <c r="I6" s="74"/>
      <c r="J6" s="72"/>
      <c r="K6" s="72"/>
      <c r="L6" s="72"/>
      <c r="M6" s="72"/>
      <c r="N6" s="74"/>
      <c r="O6" s="74"/>
      <c r="P6" s="91" t="str">
        <f>IFERROR(INDEX('Lists (to be hidden)'!$E:$E,MATCH(Q6,'Lists (to be hidden)'!$F:$F,0)),"")</f>
        <v/>
      </c>
      <c r="Q6" s="72"/>
      <c r="R6" s="88" t="str">
        <f>IFERROR(INDEX('Lists (to be hidden)'!$G:$G,MATCH(Q6,'Lists (to be hidden)'!$F:$F,0)),"")</f>
        <v/>
      </c>
      <c r="S6" s="72"/>
      <c r="T6" s="76"/>
    </row>
    <row r="7" spans="1:20" x14ac:dyDescent="0.35">
      <c r="A7" s="85"/>
      <c r="B7" s="71"/>
      <c r="C7" s="72"/>
      <c r="D7" s="72"/>
      <c r="E7" s="72"/>
      <c r="F7" s="77"/>
      <c r="G7" s="147" t="s">
        <v>74</v>
      </c>
      <c r="H7" s="72"/>
      <c r="I7" s="74"/>
      <c r="J7" s="72"/>
      <c r="K7" s="72"/>
      <c r="L7" s="72"/>
      <c r="M7" s="72"/>
      <c r="N7" s="74"/>
      <c r="O7" s="74"/>
      <c r="P7" s="91" t="str">
        <f>IFERROR(INDEX('Lists (to be hidden)'!$E:$E,MATCH(Q7,'Lists (to be hidden)'!$F:$F,0)),"")</f>
        <v/>
      </c>
      <c r="Q7" s="72"/>
      <c r="R7" s="88" t="str">
        <f>IFERROR(INDEX('Lists (to be hidden)'!$G:$G,MATCH(Q7,'Lists (to be hidden)'!$F:$F,0)),"")</f>
        <v/>
      </c>
      <c r="S7" s="72"/>
      <c r="T7" s="76"/>
    </row>
    <row r="8" spans="1:20" x14ac:dyDescent="0.35">
      <c r="A8" s="85"/>
      <c r="B8" s="71"/>
      <c r="C8" s="72"/>
      <c r="D8" s="72"/>
      <c r="E8" s="72"/>
      <c r="F8" s="77"/>
      <c r="G8" s="147" t="s">
        <v>75</v>
      </c>
      <c r="H8" s="72"/>
      <c r="I8" s="74"/>
      <c r="J8" s="72"/>
      <c r="K8" s="72"/>
      <c r="L8" s="72"/>
      <c r="M8" s="72"/>
      <c r="N8" s="74"/>
      <c r="O8" s="74"/>
      <c r="P8" s="91" t="str">
        <f>IFERROR(INDEX('Lists (to be hidden)'!$E:$E,MATCH(Q8,'Lists (to be hidden)'!$F:$F,0)),"")</f>
        <v/>
      </c>
      <c r="Q8" s="72"/>
      <c r="R8" s="88" t="str">
        <f>IFERROR(INDEX('Lists (to be hidden)'!$G:$G,MATCH(Q8,'Lists (to be hidden)'!$F:$F,0)),"")</f>
        <v/>
      </c>
      <c r="S8" s="72"/>
      <c r="T8" s="76"/>
    </row>
    <row r="9" spans="1:20" x14ac:dyDescent="0.35">
      <c r="A9" s="85"/>
      <c r="B9" s="71"/>
      <c r="C9" s="72"/>
      <c r="D9" s="72"/>
      <c r="E9" s="72"/>
      <c r="F9" s="77"/>
      <c r="G9" s="147" t="s">
        <v>76</v>
      </c>
      <c r="H9" s="72"/>
      <c r="I9" s="74"/>
      <c r="J9" s="72"/>
      <c r="K9" s="72"/>
      <c r="L9" s="72"/>
      <c r="M9" s="72"/>
      <c r="N9" s="74"/>
      <c r="O9" s="74"/>
      <c r="P9" s="91" t="str">
        <f>IFERROR(INDEX('Lists (to be hidden)'!$E:$E,MATCH(Q9,'Lists (to be hidden)'!$F:$F,0)),"")</f>
        <v/>
      </c>
      <c r="Q9" s="72"/>
      <c r="R9" s="88" t="str">
        <f>IFERROR(INDEX('Lists (to be hidden)'!$G:$G,MATCH(Q9,'Lists (to be hidden)'!$F:$F,0)),"")</f>
        <v/>
      </c>
      <c r="S9" s="72"/>
      <c r="T9" s="76"/>
    </row>
    <row r="10" spans="1:20" x14ac:dyDescent="0.35">
      <c r="A10" s="85"/>
      <c r="B10" s="71"/>
      <c r="C10" s="72"/>
      <c r="D10" s="72"/>
      <c r="E10" s="72"/>
      <c r="F10" s="77"/>
      <c r="G10" s="148" t="s">
        <v>77</v>
      </c>
      <c r="H10" s="72"/>
      <c r="I10" s="74"/>
      <c r="J10" s="72"/>
      <c r="K10" s="72"/>
      <c r="L10" s="72"/>
      <c r="M10" s="72"/>
      <c r="N10" s="74"/>
      <c r="O10" s="74"/>
      <c r="P10" s="91" t="str">
        <f>IFERROR(INDEX('Lists (to be hidden)'!$E:$E,MATCH(Q10,'Lists (to be hidden)'!$F:$F,0)),"")</f>
        <v/>
      </c>
      <c r="Q10" s="72"/>
      <c r="R10" s="88" t="str">
        <f>IFERROR(INDEX('Lists (to be hidden)'!$G:$G,MATCH(Q10,'Lists (to be hidden)'!$F:$F,0)),"")</f>
        <v/>
      </c>
      <c r="S10" s="72"/>
      <c r="T10" s="76"/>
    </row>
    <row r="11" spans="1:20" x14ac:dyDescent="0.35">
      <c r="A11" s="85"/>
      <c r="B11" s="71"/>
      <c r="C11" s="72"/>
      <c r="D11" s="72"/>
      <c r="E11" s="72"/>
      <c r="F11" s="77"/>
      <c r="G11" s="147" t="s">
        <v>78</v>
      </c>
      <c r="H11" s="72"/>
      <c r="I11" s="74"/>
      <c r="J11" s="72"/>
      <c r="K11" s="72"/>
      <c r="L11" s="72"/>
      <c r="M11" s="72"/>
      <c r="N11" s="74"/>
      <c r="O11" s="74"/>
      <c r="P11" s="91" t="str">
        <f>IFERROR(INDEX('Lists (to be hidden)'!$E:$E,MATCH(Q11,'Lists (to be hidden)'!$F:$F,0)),"")</f>
        <v/>
      </c>
      <c r="Q11" s="72"/>
      <c r="R11" s="88" t="str">
        <f>IFERROR(INDEX('Lists (to be hidden)'!$G:$G,MATCH(Q11,'Lists (to be hidden)'!$F:$F,0)),"")</f>
        <v/>
      </c>
      <c r="S11" s="72"/>
      <c r="T11" s="76"/>
    </row>
    <row r="12" spans="1:20" x14ac:dyDescent="0.35">
      <c r="A12" s="85"/>
      <c r="B12" s="71"/>
      <c r="C12" s="72"/>
      <c r="D12" s="72"/>
      <c r="E12" s="72"/>
      <c r="F12" s="77"/>
      <c r="G12" s="147" t="s">
        <v>79</v>
      </c>
      <c r="H12" s="72"/>
      <c r="I12" s="74"/>
      <c r="J12" s="72"/>
      <c r="K12" s="72"/>
      <c r="L12" s="72"/>
      <c r="M12" s="72"/>
      <c r="N12" s="74"/>
      <c r="O12" s="74"/>
      <c r="P12" s="91" t="str">
        <f>IFERROR(INDEX('Lists (to be hidden)'!$E:$E,MATCH(Q12,'Lists (to be hidden)'!$F:$F,0)),"")</f>
        <v/>
      </c>
      <c r="Q12" s="72"/>
      <c r="R12" s="88" t="str">
        <f>IFERROR(INDEX('Lists (to be hidden)'!$G:$G,MATCH(Q12,'Lists (to be hidden)'!$F:$F,0)),"")</f>
        <v/>
      </c>
      <c r="S12" s="72"/>
      <c r="T12" s="76"/>
    </row>
    <row r="13" spans="1:20" x14ac:dyDescent="0.35">
      <c r="A13" s="85"/>
      <c r="B13" s="71"/>
      <c r="C13" s="72"/>
      <c r="D13" s="72"/>
      <c r="E13" s="72"/>
      <c r="F13" s="77"/>
      <c r="G13" s="148" t="s">
        <v>80</v>
      </c>
      <c r="H13" s="72"/>
      <c r="I13" s="74"/>
      <c r="J13" s="72"/>
      <c r="K13" s="72"/>
      <c r="L13" s="72"/>
      <c r="M13" s="72"/>
      <c r="N13" s="74"/>
      <c r="O13" s="74"/>
      <c r="P13" s="91" t="str">
        <f>IFERROR(INDEX('Lists (to be hidden)'!$E:$E,MATCH(Q13,'Lists (to be hidden)'!$F:$F,0)),"")</f>
        <v/>
      </c>
      <c r="Q13" s="72"/>
      <c r="R13" s="88" t="str">
        <f>IFERROR(INDEX('Lists (to be hidden)'!$G:$G,MATCH(Q13,'Lists (to be hidden)'!$F:$F,0)),"")</f>
        <v/>
      </c>
      <c r="S13" s="72"/>
      <c r="T13" s="76"/>
    </row>
    <row r="14" spans="1:20" x14ac:dyDescent="0.35">
      <c r="A14" s="85"/>
      <c r="B14" s="71"/>
      <c r="C14" s="72"/>
      <c r="D14" s="72"/>
      <c r="E14" s="72"/>
      <c r="F14" s="77"/>
      <c r="G14" s="147" t="s">
        <v>81</v>
      </c>
      <c r="H14" s="72"/>
      <c r="I14" s="74"/>
      <c r="J14" s="72"/>
      <c r="K14" s="72"/>
      <c r="L14" s="72"/>
      <c r="M14" s="72"/>
      <c r="N14" s="74"/>
      <c r="O14" s="74"/>
      <c r="P14" s="91" t="str">
        <f>IFERROR(INDEX('Lists (to be hidden)'!$E:$E,MATCH(Q14,'Lists (to be hidden)'!$F:$F,0)),"")</f>
        <v/>
      </c>
      <c r="Q14" s="72"/>
      <c r="R14" s="88" t="str">
        <f>IFERROR(INDEX('Lists (to be hidden)'!$G:$G,MATCH(Q14,'Lists (to be hidden)'!$F:$F,0)),"")</f>
        <v/>
      </c>
      <c r="S14" s="72"/>
      <c r="T14" s="76"/>
    </row>
    <row r="15" spans="1:20" x14ac:dyDescent="0.35">
      <c r="A15" s="85"/>
      <c r="B15" s="71"/>
      <c r="C15" s="72"/>
      <c r="D15" s="72"/>
      <c r="E15" s="72"/>
      <c r="F15" s="77"/>
      <c r="G15" s="147" t="s">
        <v>82</v>
      </c>
      <c r="H15" s="72"/>
      <c r="I15" s="74"/>
      <c r="J15" s="72"/>
      <c r="K15" s="72"/>
      <c r="L15" s="72"/>
      <c r="M15" s="72"/>
      <c r="N15" s="74"/>
      <c r="O15" s="74"/>
      <c r="P15" s="91" t="str">
        <f>IFERROR(INDEX('Lists (to be hidden)'!$E:$E,MATCH(Q15,'Lists (to be hidden)'!$F:$F,0)),"")</f>
        <v/>
      </c>
      <c r="Q15" s="72"/>
      <c r="R15" s="88" t="str">
        <f>IFERROR(INDEX('Lists (to be hidden)'!$G:$G,MATCH(Q15,'Lists (to be hidden)'!$F:$F,0)),"")</f>
        <v/>
      </c>
      <c r="S15" s="72"/>
      <c r="T15" s="76"/>
    </row>
    <row r="16" spans="1:20" x14ac:dyDescent="0.35">
      <c r="A16" s="85"/>
      <c r="B16" s="71"/>
      <c r="C16" s="72"/>
      <c r="D16" s="72"/>
      <c r="E16" s="72"/>
      <c r="F16" s="77"/>
      <c r="G16" s="147" t="s">
        <v>83</v>
      </c>
      <c r="H16" s="72"/>
      <c r="I16" s="74"/>
      <c r="J16" s="72"/>
      <c r="K16" s="72"/>
      <c r="L16" s="72"/>
      <c r="M16" s="72"/>
      <c r="N16" s="74"/>
      <c r="O16" s="74"/>
      <c r="P16" s="91" t="str">
        <f>IFERROR(INDEX('Lists (to be hidden)'!$E:$E,MATCH(Q16,'Lists (to be hidden)'!$F:$F,0)),"")</f>
        <v/>
      </c>
      <c r="Q16" s="72"/>
      <c r="R16" s="88" t="str">
        <f>IFERROR(INDEX('Lists (to be hidden)'!$G:$G,MATCH(Q16,'Lists (to be hidden)'!$F:$F,0)),"")</f>
        <v/>
      </c>
      <c r="S16" s="72"/>
      <c r="T16" s="76"/>
    </row>
    <row r="17" spans="1:20" x14ac:dyDescent="0.35">
      <c r="A17" s="85"/>
      <c r="B17" s="71"/>
      <c r="C17" s="72"/>
      <c r="D17" s="72"/>
      <c r="E17" s="72"/>
      <c r="F17" s="77"/>
      <c r="G17" s="147" t="s">
        <v>84</v>
      </c>
      <c r="H17" s="72"/>
      <c r="I17" s="74"/>
      <c r="J17" s="72"/>
      <c r="K17" s="72"/>
      <c r="L17" s="72"/>
      <c r="M17" s="72"/>
      <c r="N17" s="74"/>
      <c r="O17" s="74"/>
      <c r="P17" s="91" t="str">
        <f>IFERROR(INDEX('Lists (to be hidden)'!$E:$E,MATCH(Q17,'Lists (to be hidden)'!$F:$F,0)),"")</f>
        <v/>
      </c>
      <c r="Q17" s="72"/>
      <c r="R17" s="88" t="str">
        <f>IFERROR(INDEX('Lists (to be hidden)'!$G:$G,MATCH(Q17,'Lists (to be hidden)'!$F:$F,0)),"")</f>
        <v/>
      </c>
      <c r="S17" s="72"/>
      <c r="T17" s="76"/>
    </row>
    <row r="18" spans="1:20" x14ac:dyDescent="0.35">
      <c r="A18" s="85"/>
      <c r="B18" s="71"/>
      <c r="C18" s="72"/>
      <c r="D18" s="72"/>
      <c r="E18" s="72"/>
      <c r="F18" s="77"/>
      <c r="G18" s="148" t="s">
        <v>85</v>
      </c>
      <c r="H18" s="72"/>
      <c r="I18" s="74"/>
      <c r="J18" s="72"/>
      <c r="K18" s="72"/>
      <c r="L18" s="72"/>
      <c r="M18" s="72"/>
      <c r="N18" s="74"/>
      <c r="O18" s="74"/>
      <c r="P18" s="91" t="str">
        <f>IFERROR(INDEX('Lists (to be hidden)'!$E:$E,MATCH(Q18,'Lists (to be hidden)'!$F:$F,0)),"")</f>
        <v/>
      </c>
      <c r="Q18" s="72"/>
      <c r="R18" s="88" t="str">
        <f>IFERROR(INDEX('Lists (to be hidden)'!$G:$G,MATCH(Q18,'Lists (to be hidden)'!$F:$F,0)),"")</f>
        <v/>
      </c>
      <c r="S18" s="72"/>
      <c r="T18" s="76"/>
    </row>
    <row r="19" spans="1:20" x14ac:dyDescent="0.35">
      <c r="A19" s="85"/>
      <c r="B19" s="71"/>
      <c r="C19" s="72"/>
      <c r="D19" s="72"/>
      <c r="E19" s="72"/>
      <c r="F19" s="77"/>
      <c r="G19" s="147" t="s">
        <v>86</v>
      </c>
      <c r="H19" s="72"/>
      <c r="I19" s="74"/>
      <c r="J19" s="72"/>
      <c r="K19" s="72"/>
      <c r="L19" s="72"/>
      <c r="M19" s="72"/>
      <c r="N19" s="74"/>
      <c r="O19" s="74"/>
      <c r="P19" s="91" t="str">
        <f>IFERROR(INDEX('Lists (to be hidden)'!$E:$E,MATCH(Q19,'Lists (to be hidden)'!$F:$F,0)),"")</f>
        <v/>
      </c>
      <c r="Q19" s="72"/>
      <c r="R19" s="88" t="str">
        <f>IFERROR(INDEX('Lists (to be hidden)'!$G:$G,MATCH(Q19,'Lists (to be hidden)'!$F:$F,0)),"")</f>
        <v/>
      </c>
      <c r="S19" s="72"/>
      <c r="T19" s="76"/>
    </row>
    <row r="20" spans="1:20" x14ac:dyDescent="0.35">
      <c r="A20" s="85"/>
      <c r="B20" s="71"/>
      <c r="C20" s="72"/>
      <c r="D20" s="72"/>
      <c r="E20" s="72"/>
      <c r="F20" s="77"/>
      <c r="G20" s="147" t="s">
        <v>87</v>
      </c>
      <c r="H20" s="72"/>
      <c r="I20" s="74"/>
      <c r="J20" s="72"/>
      <c r="K20" s="72"/>
      <c r="L20" s="72"/>
      <c r="M20" s="72"/>
      <c r="N20" s="74"/>
      <c r="O20" s="74"/>
      <c r="P20" s="91" t="str">
        <f>IFERROR(INDEX('Lists (to be hidden)'!$E:$E,MATCH(Q20,'Lists (to be hidden)'!$F:$F,0)),"")</f>
        <v/>
      </c>
      <c r="Q20" s="72"/>
      <c r="R20" s="88" t="str">
        <f>IFERROR(INDEX('Lists (to be hidden)'!$G:$G,MATCH(Q20,'Lists (to be hidden)'!$F:$F,0)),"")</f>
        <v/>
      </c>
      <c r="S20" s="72"/>
      <c r="T20" s="76"/>
    </row>
    <row r="21" spans="1:20" x14ac:dyDescent="0.35">
      <c r="A21" s="85"/>
      <c r="B21" s="71"/>
      <c r="C21" s="72"/>
      <c r="D21" s="72"/>
      <c r="E21" s="72"/>
      <c r="F21" s="77"/>
      <c r="G21" s="148" t="s">
        <v>88</v>
      </c>
      <c r="H21" s="72"/>
      <c r="I21" s="74"/>
      <c r="J21" s="72"/>
      <c r="K21" s="72"/>
      <c r="L21" s="72"/>
      <c r="M21" s="72"/>
      <c r="N21" s="74"/>
      <c r="O21" s="74"/>
      <c r="P21" s="91" t="str">
        <f>IFERROR(INDEX('Lists (to be hidden)'!$E:$E,MATCH(Q21,'Lists (to be hidden)'!$F:$F,0)),"")</f>
        <v/>
      </c>
      <c r="Q21" s="72"/>
      <c r="R21" s="88" t="str">
        <f>IFERROR(INDEX('Lists (to be hidden)'!$G:$G,MATCH(Q21,'Lists (to be hidden)'!$F:$F,0)),"")</f>
        <v/>
      </c>
      <c r="S21" s="72"/>
      <c r="T21" s="76"/>
    </row>
    <row r="22" spans="1:20" x14ac:dyDescent="0.35">
      <c r="A22" s="85"/>
      <c r="B22" s="71"/>
      <c r="C22" s="72"/>
      <c r="D22" s="72"/>
      <c r="E22" s="72"/>
      <c r="F22" s="77"/>
      <c r="G22" s="147" t="s">
        <v>89</v>
      </c>
      <c r="H22" s="72"/>
      <c r="I22" s="74"/>
      <c r="J22" s="72"/>
      <c r="K22" s="72"/>
      <c r="L22" s="72"/>
      <c r="M22" s="72"/>
      <c r="N22" s="74"/>
      <c r="O22" s="74"/>
      <c r="P22" s="91" t="str">
        <f>IFERROR(INDEX('Lists (to be hidden)'!$E:$E,MATCH(Q22,'Lists (to be hidden)'!$F:$F,0)),"")</f>
        <v/>
      </c>
      <c r="Q22" s="72"/>
      <c r="R22" s="88" t="str">
        <f>IFERROR(INDEX('Lists (to be hidden)'!$G:$G,MATCH(Q22,'Lists (to be hidden)'!$F:$F,0)),"")</f>
        <v/>
      </c>
      <c r="S22" s="72"/>
      <c r="T22" s="76"/>
    </row>
    <row r="23" spans="1:20" x14ac:dyDescent="0.35">
      <c r="A23" s="85"/>
      <c r="B23" s="71"/>
      <c r="C23" s="72"/>
      <c r="D23" s="72"/>
      <c r="E23" s="72"/>
      <c r="F23" s="77"/>
      <c r="G23" s="147" t="s">
        <v>90</v>
      </c>
      <c r="H23" s="72"/>
      <c r="I23" s="74"/>
      <c r="J23" s="72"/>
      <c r="K23" s="72"/>
      <c r="L23" s="72"/>
      <c r="M23" s="72"/>
      <c r="N23" s="74"/>
      <c r="O23" s="74"/>
      <c r="P23" s="91" t="str">
        <f>IFERROR(INDEX('Lists (to be hidden)'!$E:$E,MATCH(Q23,'Lists (to be hidden)'!$F:$F,0)),"")</f>
        <v/>
      </c>
      <c r="Q23" s="72"/>
      <c r="R23" s="88" t="str">
        <f>IFERROR(INDEX('Lists (to be hidden)'!$G:$G,MATCH(Q23,'Lists (to be hidden)'!$F:$F,0)),"")</f>
        <v/>
      </c>
      <c r="S23" s="72"/>
      <c r="T23" s="76"/>
    </row>
    <row r="24" spans="1:20" x14ac:dyDescent="0.35">
      <c r="A24" s="85"/>
      <c r="B24" s="71"/>
      <c r="C24" s="72"/>
      <c r="D24" s="72"/>
      <c r="E24" s="72"/>
      <c r="F24" s="77"/>
      <c r="G24" s="147" t="s">
        <v>91</v>
      </c>
      <c r="H24" s="72"/>
      <c r="I24" s="74"/>
      <c r="J24" s="72"/>
      <c r="K24" s="72"/>
      <c r="L24" s="72"/>
      <c r="M24" s="72"/>
      <c r="N24" s="74"/>
      <c r="O24" s="74"/>
      <c r="P24" s="91" t="str">
        <f>IFERROR(INDEX('Lists (to be hidden)'!$E:$E,MATCH(Q24,'Lists (to be hidden)'!$F:$F,0)),"")</f>
        <v/>
      </c>
      <c r="Q24" s="72"/>
      <c r="R24" s="88" t="str">
        <f>IFERROR(INDEX('Lists (to be hidden)'!$G:$G,MATCH(Q24,'Lists (to be hidden)'!$F:$F,0)),"")</f>
        <v/>
      </c>
      <c r="S24" s="72"/>
      <c r="T24" s="76"/>
    </row>
    <row r="25" spans="1:20" x14ac:dyDescent="0.35">
      <c r="A25" s="85"/>
      <c r="B25" s="71"/>
      <c r="C25" s="72"/>
      <c r="D25" s="72"/>
      <c r="E25" s="72"/>
      <c r="F25" s="77"/>
      <c r="G25" s="147" t="s">
        <v>92</v>
      </c>
      <c r="H25" s="72"/>
      <c r="I25" s="74"/>
      <c r="J25" s="72"/>
      <c r="K25" s="72"/>
      <c r="L25" s="72"/>
      <c r="M25" s="72"/>
      <c r="N25" s="74"/>
      <c r="O25" s="74"/>
      <c r="P25" s="91" t="str">
        <f>IFERROR(INDEX('Lists (to be hidden)'!$E:$E,MATCH(Q25,'Lists (to be hidden)'!$F:$F,0)),"")</f>
        <v/>
      </c>
      <c r="Q25" s="72"/>
      <c r="R25" s="88" t="str">
        <f>IFERROR(INDEX('Lists (to be hidden)'!$G:$G,MATCH(Q25,'Lists (to be hidden)'!$F:$F,0)),"")</f>
        <v/>
      </c>
      <c r="S25" s="72"/>
      <c r="T25" s="76"/>
    </row>
    <row r="26" spans="1:20" x14ac:dyDescent="0.35">
      <c r="A26" s="85"/>
      <c r="B26" s="71"/>
      <c r="C26" s="72"/>
      <c r="D26" s="72"/>
      <c r="E26" s="72"/>
      <c r="F26" s="77"/>
      <c r="G26" s="148" t="s">
        <v>93</v>
      </c>
      <c r="H26" s="72"/>
      <c r="I26" s="74"/>
      <c r="J26" s="72"/>
      <c r="K26" s="72"/>
      <c r="L26" s="72"/>
      <c r="M26" s="72"/>
      <c r="N26" s="74"/>
      <c r="O26" s="74"/>
      <c r="P26" s="91" t="str">
        <f>IFERROR(INDEX('Lists (to be hidden)'!$E:$E,MATCH(Q26,'Lists (to be hidden)'!$F:$F,0)),"")</f>
        <v/>
      </c>
      <c r="Q26" s="72"/>
      <c r="R26" s="88" t="str">
        <f>IFERROR(INDEX('Lists (to be hidden)'!$G:$G,MATCH(Q26,'Lists (to be hidden)'!$F:$F,0)),"")</f>
        <v/>
      </c>
      <c r="S26" s="72"/>
      <c r="T26" s="76"/>
    </row>
    <row r="27" spans="1:20" x14ac:dyDescent="0.35">
      <c r="A27" s="85"/>
      <c r="B27" s="71"/>
      <c r="C27" s="72"/>
      <c r="D27" s="72"/>
      <c r="E27" s="72"/>
      <c r="F27" s="77"/>
      <c r="G27" s="147" t="s">
        <v>94</v>
      </c>
      <c r="H27" s="72"/>
      <c r="I27" s="74"/>
      <c r="J27" s="72"/>
      <c r="K27" s="72"/>
      <c r="L27" s="72"/>
      <c r="M27" s="72"/>
      <c r="N27" s="74"/>
      <c r="O27" s="74"/>
      <c r="P27" s="91" t="str">
        <f>IFERROR(INDEX('Lists (to be hidden)'!$E:$E,MATCH(Q27,'Lists (to be hidden)'!$F:$F,0)),"")</f>
        <v/>
      </c>
      <c r="Q27" s="72"/>
      <c r="R27" s="88" t="str">
        <f>IFERROR(INDEX('Lists (to be hidden)'!$G:$G,MATCH(Q27,'Lists (to be hidden)'!$F:$F,0)),"")</f>
        <v/>
      </c>
      <c r="S27" s="72"/>
      <c r="T27" s="76"/>
    </row>
    <row r="28" spans="1:20" x14ac:dyDescent="0.35">
      <c r="A28" s="85"/>
      <c r="B28" s="71"/>
      <c r="C28" s="72"/>
      <c r="D28" s="72"/>
      <c r="E28" s="72"/>
      <c r="F28" s="77"/>
      <c r="G28" s="147" t="s">
        <v>95</v>
      </c>
      <c r="H28" s="72"/>
      <c r="I28" s="74"/>
      <c r="J28" s="72"/>
      <c r="K28" s="72"/>
      <c r="L28" s="72"/>
      <c r="M28" s="72"/>
      <c r="N28" s="74"/>
      <c r="O28" s="74"/>
      <c r="P28" s="91" t="str">
        <f>IFERROR(INDEX('Lists (to be hidden)'!$E:$E,MATCH(Q28,'Lists (to be hidden)'!$F:$F,0)),"")</f>
        <v/>
      </c>
      <c r="Q28" s="72"/>
      <c r="R28" s="88" t="str">
        <f>IFERROR(INDEX('Lists (to be hidden)'!$G:$G,MATCH(Q28,'Lists (to be hidden)'!$F:$F,0)),"")</f>
        <v/>
      </c>
      <c r="S28" s="72"/>
      <c r="T28" s="76"/>
    </row>
    <row r="29" spans="1:20" x14ac:dyDescent="0.35">
      <c r="A29" s="85"/>
      <c r="B29" s="71"/>
      <c r="C29" s="72"/>
      <c r="D29" s="72"/>
      <c r="E29" s="72"/>
      <c r="F29" s="77"/>
      <c r="G29" s="148" t="s">
        <v>96</v>
      </c>
      <c r="H29" s="72"/>
      <c r="I29" s="74"/>
      <c r="J29" s="72"/>
      <c r="K29" s="72"/>
      <c r="L29" s="72"/>
      <c r="M29" s="72"/>
      <c r="N29" s="74"/>
      <c r="O29" s="74"/>
      <c r="P29" s="91" t="str">
        <f>IFERROR(INDEX('Lists (to be hidden)'!$E:$E,MATCH(Q29,'Lists (to be hidden)'!$F:$F,0)),"")</f>
        <v/>
      </c>
      <c r="Q29" s="72"/>
      <c r="R29" s="88" t="str">
        <f>IFERROR(INDEX('Lists (to be hidden)'!$G:$G,MATCH(Q29,'Lists (to be hidden)'!$F:$F,0)),"")</f>
        <v/>
      </c>
      <c r="S29" s="72"/>
      <c r="T29" s="76"/>
    </row>
    <row r="30" spans="1:20" x14ac:dyDescent="0.35">
      <c r="A30" s="85"/>
      <c r="B30" s="71"/>
      <c r="C30" s="72"/>
      <c r="D30" s="72"/>
      <c r="E30" s="72"/>
      <c r="F30" s="77"/>
      <c r="G30" s="147" t="s">
        <v>97</v>
      </c>
      <c r="H30" s="72"/>
      <c r="I30" s="74"/>
      <c r="J30" s="72"/>
      <c r="K30" s="72"/>
      <c r="L30" s="72"/>
      <c r="M30" s="72"/>
      <c r="N30" s="74"/>
      <c r="O30" s="74"/>
      <c r="P30" s="91" t="str">
        <f>IFERROR(INDEX('Lists (to be hidden)'!$E:$E,MATCH(Q30,'Lists (to be hidden)'!$F:$F,0)),"")</f>
        <v/>
      </c>
      <c r="Q30" s="72"/>
      <c r="R30" s="88" t="str">
        <f>IFERROR(INDEX('Lists (to be hidden)'!$G:$G,MATCH(Q30,'Lists (to be hidden)'!$F:$F,0)),"")</f>
        <v/>
      </c>
      <c r="S30" s="72"/>
      <c r="T30" s="76"/>
    </row>
    <row r="31" spans="1:20" x14ac:dyDescent="0.35">
      <c r="A31" s="85"/>
      <c r="B31" s="71"/>
      <c r="C31" s="72"/>
      <c r="D31" s="72"/>
      <c r="E31" s="72"/>
      <c r="F31" s="77"/>
      <c r="G31" s="147" t="s">
        <v>98</v>
      </c>
      <c r="H31" s="72"/>
      <c r="I31" s="74"/>
      <c r="J31" s="72"/>
      <c r="K31" s="72"/>
      <c r="L31" s="72"/>
      <c r="M31" s="72"/>
      <c r="N31" s="74"/>
      <c r="O31" s="74"/>
      <c r="P31" s="91" t="str">
        <f>IFERROR(INDEX('Lists (to be hidden)'!$E:$E,MATCH(Q31,'Lists (to be hidden)'!$F:$F,0)),"")</f>
        <v/>
      </c>
      <c r="Q31" s="72"/>
      <c r="R31" s="88" t="str">
        <f>IFERROR(INDEX('Lists (to be hidden)'!$G:$G,MATCH(Q31,'Lists (to be hidden)'!$F:$F,0)),"")</f>
        <v/>
      </c>
      <c r="S31" s="72"/>
      <c r="T31" s="76"/>
    </row>
    <row r="32" spans="1:20" x14ac:dyDescent="0.35">
      <c r="A32" s="85"/>
      <c r="B32" s="71"/>
      <c r="C32" s="72"/>
      <c r="D32" s="72"/>
      <c r="E32" s="72"/>
      <c r="F32" s="77"/>
      <c r="G32" s="147" t="s">
        <v>99</v>
      </c>
      <c r="H32" s="72"/>
      <c r="I32" s="74"/>
      <c r="J32" s="72"/>
      <c r="K32" s="72"/>
      <c r="L32" s="72"/>
      <c r="M32" s="72"/>
      <c r="N32" s="74"/>
      <c r="O32" s="74"/>
      <c r="P32" s="91" t="str">
        <f>IFERROR(INDEX('Lists (to be hidden)'!$E:$E,MATCH(Q32,'Lists (to be hidden)'!$F:$F,0)),"")</f>
        <v/>
      </c>
      <c r="Q32" s="72"/>
      <c r="R32" s="88" t="str">
        <f>IFERROR(INDEX('Lists (to be hidden)'!$G:$G,MATCH(Q32,'Lists (to be hidden)'!$F:$F,0)),"")</f>
        <v/>
      </c>
      <c r="S32" s="72"/>
      <c r="T32" s="76"/>
    </row>
    <row r="33" spans="1:20" x14ac:dyDescent="0.35">
      <c r="A33" s="85"/>
      <c r="B33" s="71"/>
      <c r="C33" s="72"/>
      <c r="D33" s="72"/>
      <c r="E33" s="72"/>
      <c r="F33" s="77"/>
      <c r="G33" s="147" t="s">
        <v>100</v>
      </c>
      <c r="H33" s="72"/>
      <c r="I33" s="74"/>
      <c r="J33" s="72"/>
      <c r="K33" s="72"/>
      <c r="L33" s="72"/>
      <c r="M33" s="72"/>
      <c r="N33" s="74"/>
      <c r="O33" s="74"/>
      <c r="P33" s="91" t="str">
        <f>IFERROR(INDEX('Lists (to be hidden)'!$E:$E,MATCH(Q33,'Lists (to be hidden)'!$F:$F,0)),"")</f>
        <v/>
      </c>
      <c r="Q33" s="72"/>
      <c r="R33" s="88" t="str">
        <f>IFERROR(INDEX('Lists (to be hidden)'!$G:$G,MATCH(Q33,'Lists (to be hidden)'!$F:$F,0)),"")</f>
        <v/>
      </c>
      <c r="S33" s="72"/>
      <c r="T33" s="76"/>
    </row>
    <row r="34" spans="1:20" x14ac:dyDescent="0.35">
      <c r="A34" s="85"/>
      <c r="B34" s="71"/>
      <c r="C34" s="72"/>
      <c r="D34" s="72"/>
      <c r="E34" s="72"/>
      <c r="F34" s="77"/>
      <c r="G34" s="148" t="s">
        <v>101</v>
      </c>
      <c r="H34" s="72"/>
      <c r="I34" s="74"/>
      <c r="J34" s="72"/>
      <c r="K34" s="72"/>
      <c r="L34" s="72"/>
      <c r="M34" s="72"/>
      <c r="N34" s="74"/>
      <c r="O34" s="74"/>
      <c r="P34" s="91" t="str">
        <f>IFERROR(INDEX('Lists (to be hidden)'!$E:$E,MATCH(Q34,'Lists (to be hidden)'!$F:$F,0)),"")</f>
        <v/>
      </c>
      <c r="Q34" s="72"/>
      <c r="R34" s="88" t="str">
        <f>IFERROR(INDEX('Lists (to be hidden)'!$G:$G,MATCH(Q34,'Lists (to be hidden)'!$F:$F,0)),"")</f>
        <v/>
      </c>
      <c r="S34" s="72"/>
      <c r="T34" s="76"/>
    </row>
    <row r="35" spans="1:20" x14ac:dyDescent="0.35">
      <c r="A35" s="85"/>
      <c r="B35" s="71"/>
      <c r="C35" s="72"/>
      <c r="D35" s="72"/>
      <c r="E35" s="72"/>
      <c r="F35" s="77"/>
      <c r="G35" s="147" t="s">
        <v>102</v>
      </c>
      <c r="H35" s="72"/>
      <c r="I35" s="74"/>
      <c r="J35" s="72"/>
      <c r="K35" s="72"/>
      <c r="L35" s="72"/>
      <c r="M35" s="72"/>
      <c r="N35" s="74"/>
      <c r="O35" s="74"/>
      <c r="P35" s="91" t="str">
        <f>IFERROR(INDEX('Lists (to be hidden)'!$E:$E,MATCH(Q35,'Lists (to be hidden)'!$F:$F,0)),"")</f>
        <v/>
      </c>
      <c r="Q35" s="72"/>
      <c r="R35" s="88" t="str">
        <f>IFERROR(INDEX('Lists (to be hidden)'!$G:$G,MATCH(Q35,'Lists (to be hidden)'!$F:$F,0)),"")</f>
        <v/>
      </c>
      <c r="S35" s="72"/>
      <c r="T35" s="76"/>
    </row>
    <row r="36" spans="1:20" x14ac:dyDescent="0.35">
      <c r="A36" s="85"/>
      <c r="B36" s="71"/>
      <c r="C36" s="72"/>
      <c r="D36" s="72"/>
      <c r="E36" s="72"/>
      <c r="F36" s="77"/>
      <c r="G36" s="147" t="s">
        <v>103</v>
      </c>
      <c r="H36" s="72"/>
      <c r="I36" s="74"/>
      <c r="J36" s="72"/>
      <c r="K36" s="72"/>
      <c r="L36" s="72"/>
      <c r="M36" s="72"/>
      <c r="N36" s="74"/>
      <c r="O36" s="74"/>
      <c r="P36" s="91" t="str">
        <f>IFERROR(INDEX('Lists (to be hidden)'!$E:$E,MATCH(Q36,'Lists (to be hidden)'!$F:$F,0)),"")</f>
        <v/>
      </c>
      <c r="Q36" s="72"/>
      <c r="R36" s="88" t="str">
        <f>IFERROR(INDEX('Lists (to be hidden)'!$G:$G,MATCH(Q36,'Lists (to be hidden)'!$F:$F,0)),"")</f>
        <v/>
      </c>
      <c r="S36" s="72"/>
      <c r="T36" s="76"/>
    </row>
    <row r="37" spans="1:20" x14ac:dyDescent="0.35">
      <c r="A37" s="85"/>
      <c r="B37" s="71"/>
      <c r="C37" s="72"/>
      <c r="D37" s="72"/>
      <c r="E37" s="72"/>
      <c r="F37" s="77"/>
      <c r="G37" s="148" t="s">
        <v>104</v>
      </c>
      <c r="H37" s="72"/>
      <c r="I37" s="74"/>
      <c r="J37" s="72"/>
      <c r="K37" s="72"/>
      <c r="L37" s="72"/>
      <c r="M37" s="72"/>
      <c r="N37" s="74"/>
      <c r="O37" s="74"/>
      <c r="P37" s="91" t="str">
        <f>IFERROR(INDEX('Lists (to be hidden)'!$E:$E,MATCH(Q37,'Lists (to be hidden)'!$F:$F,0)),"")</f>
        <v/>
      </c>
      <c r="Q37" s="72"/>
      <c r="R37" s="88" t="str">
        <f>IFERROR(INDEX('Lists (to be hidden)'!$G:$G,MATCH(Q37,'Lists (to be hidden)'!$F:$F,0)),"")</f>
        <v/>
      </c>
      <c r="S37" s="72"/>
      <c r="T37" s="76"/>
    </row>
    <row r="38" spans="1:20" x14ac:dyDescent="0.35">
      <c r="A38" s="85"/>
      <c r="B38" s="71"/>
      <c r="C38" s="72"/>
      <c r="D38" s="72"/>
      <c r="E38" s="72"/>
      <c r="F38" s="77"/>
      <c r="G38" s="147" t="s">
        <v>105</v>
      </c>
      <c r="H38" s="72"/>
      <c r="I38" s="74"/>
      <c r="J38" s="72"/>
      <c r="K38" s="72"/>
      <c r="L38" s="72"/>
      <c r="M38" s="72"/>
      <c r="N38" s="74"/>
      <c r="O38" s="74"/>
      <c r="P38" s="91" t="str">
        <f>IFERROR(INDEX('Lists (to be hidden)'!$E:$E,MATCH(Q38,'Lists (to be hidden)'!$F:$F,0)),"")</f>
        <v/>
      </c>
      <c r="Q38" s="72"/>
      <c r="R38" s="88" t="str">
        <f>IFERROR(INDEX('Lists (to be hidden)'!$G:$G,MATCH(Q38,'Lists (to be hidden)'!$F:$F,0)),"")</f>
        <v/>
      </c>
      <c r="S38" s="72"/>
      <c r="T38" s="76"/>
    </row>
    <row r="39" spans="1:20" x14ac:dyDescent="0.35">
      <c r="A39" s="85"/>
      <c r="B39" s="71"/>
      <c r="C39" s="72"/>
      <c r="D39" s="72"/>
      <c r="E39" s="72"/>
      <c r="F39" s="77"/>
      <c r="G39" s="147" t="s">
        <v>106</v>
      </c>
      <c r="H39" s="72"/>
      <c r="I39" s="74"/>
      <c r="J39" s="72"/>
      <c r="K39" s="72"/>
      <c r="L39" s="72"/>
      <c r="M39" s="72"/>
      <c r="N39" s="74"/>
      <c r="O39" s="74"/>
      <c r="P39" s="91" t="str">
        <f>IFERROR(INDEX('Lists (to be hidden)'!$E:$E,MATCH(Q39,'Lists (to be hidden)'!$F:$F,0)),"")</f>
        <v/>
      </c>
      <c r="Q39" s="72"/>
      <c r="R39" s="88" t="str">
        <f>IFERROR(INDEX('Lists (to be hidden)'!$G:$G,MATCH(Q39,'Lists (to be hidden)'!$F:$F,0)),"")</f>
        <v/>
      </c>
      <c r="S39" s="72"/>
      <c r="T39" s="76"/>
    </row>
    <row r="40" spans="1:20" x14ac:dyDescent="0.35">
      <c r="A40" s="85"/>
      <c r="B40" s="71"/>
      <c r="C40" s="72"/>
      <c r="D40" s="72"/>
      <c r="E40" s="72"/>
      <c r="F40" s="77"/>
      <c r="G40" s="147" t="s">
        <v>107</v>
      </c>
      <c r="H40" s="72"/>
      <c r="I40" s="74"/>
      <c r="J40" s="72"/>
      <c r="K40" s="72"/>
      <c r="L40" s="72"/>
      <c r="M40" s="72"/>
      <c r="N40" s="74"/>
      <c r="O40" s="74"/>
      <c r="P40" s="91" t="str">
        <f>IFERROR(INDEX('Lists (to be hidden)'!$E:$E,MATCH(Q40,'Lists (to be hidden)'!$F:$F,0)),"")</f>
        <v/>
      </c>
      <c r="Q40" s="72"/>
      <c r="R40" s="88" t="str">
        <f>IFERROR(INDEX('Lists (to be hidden)'!$G:$G,MATCH(Q40,'Lists (to be hidden)'!$F:$F,0)),"")</f>
        <v/>
      </c>
      <c r="S40" s="72"/>
      <c r="T40" s="76"/>
    </row>
    <row r="41" spans="1:20" x14ac:dyDescent="0.35">
      <c r="A41" s="85"/>
      <c r="B41" s="71"/>
      <c r="C41" s="72"/>
      <c r="D41" s="72"/>
      <c r="E41" s="72"/>
      <c r="F41" s="77"/>
      <c r="G41" s="147" t="s">
        <v>108</v>
      </c>
      <c r="H41" s="72"/>
      <c r="I41" s="74"/>
      <c r="J41" s="72"/>
      <c r="K41" s="72"/>
      <c r="L41" s="72"/>
      <c r="M41" s="72"/>
      <c r="N41" s="74"/>
      <c r="O41" s="74"/>
      <c r="P41" s="91" t="str">
        <f>IFERROR(INDEX('Lists (to be hidden)'!$E:$E,MATCH(Q41,'Lists (to be hidden)'!$F:$F,0)),"")</f>
        <v/>
      </c>
      <c r="Q41" s="72"/>
      <c r="R41" s="88" t="str">
        <f>IFERROR(INDEX('Lists (to be hidden)'!$G:$G,MATCH(Q41,'Lists (to be hidden)'!$F:$F,0)),"")</f>
        <v/>
      </c>
      <c r="S41" s="72"/>
      <c r="T41" s="76"/>
    </row>
    <row r="42" spans="1:20" x14ac:dyDescent="0.35">
      <c r="A42" s="85"/>
      <c r="B42" s="71"/>
      <c r="C42" s="72"/>
      <c r="D42" s="72"/>
      <c r="E42" s="72"/>
      <c r="F42" s="77"/>
      <c r="G42" s="148" t="s">
        <v>109</v>
      </c>
      <c r="H42" s="72"/>
      <c r="I42" s="74"/>
      <c r="J42" s="72"/>
      <c r="K42" s="72"/>
      <c r="L42" s="72"/>
      <c r="M42" s="72"/>
      <c r="N42" s="74"/>
      <c r="O42" s="74"/>
      <c r="P42" s="91" t="str">
        <f>IFERROR(INDEX('Lists (to be hidden)'!$E:$E,MATCH(Q42,'Lists (to be hidden)'!$F:$F,0)),"")</f>
        <v/>
      </c>
      <c r="Q42" s="72"/>
      <c r="R42" s="88" t="str">
        <f>IFERROR(INDEX('Lists (to be hidden)'!$G:$G,MATCH(Q42,'Lists (to be hidden)'!$F:$F,0)),"")</f>
        <v/>
      </c>
      <c r="S42" s="72"/>
      <c r="T42" s="76"/>
    </row>
    <row r="43" spans="1:20" x14ac:dyDescent="0.35">
      <c r="A43" s="85"/>
      <c r="B43" s="71"/>
      <c r="C43" s="72"/>
      <c r="D43" s="72"/>
      <c r="E43" s="72"/>
      <c r="F43" s="77"/>
      <c r="G43" s="147" t="s">
        <v>110</v>
      </c>
      <c r="H43" s="72"/>
      <c r="I43" s="74"/>
      <c r="J43" s="72"/>
      <c r="K43" s="72"/>
      <c r="L43" s="72"/>
      <c r="M43" s="72"/>
      <c r="N43" s="74"/>
      <c r="O43" s="74"/>
      <c r="P43" s="91" t="str">
        <f>IFERROR(INDEX('Lists (to be hidden)'!$E:$E,MATCH(Q43,'Lists (to be hidden)'!$F:$F,0)),"")</f>
        <v/>
      </c>
      <c r="Q43" s="72"/>
      <c r="R43" s="88" t="str">
        <f>IFERROR(INDEX('Lists (to be hidden)'!$G:$G,MATCH(Q43,'Lists (to be hidden)'!$F:$F,0)),"")</f>
        <v/>
      </c>
      <c r="S43" s="72"/>
      <c r="T43" s="76"/>
    </row>
    <row r="44" spans="1:20" x14ac:dyDescent="0.35">
      <c r="A44" s="85"/>
      <c r="B44" s="71"/>
      <c r="C44" s="72"/>
      <c r="D44" s="72"/>
      <c r="E44" s="72"/>
      <c r="F44" s="77"/>
      <c r="G44" s="147" t="s">
        <v>111</v>
      </c>
      <c r="H44" s="72"/>
      <c r="I44" s="74"/>
      <c r="J44" s="72"/>
      <c r="K44" s="72"/>
      <c r="L44" s="72"/>
      <c r="M44" s="72"/>
      <c r="N44" s="74"/>
      <c r="O44" s="74"/>
      <c r="P44" s="91" t="str">
        <f>IFERROR(INDEX('Lists (to be hidden)'!$E:$E,MATCH(Q44,'Lists (to be hidden)'!$F:$F,0)),"")</f>
        <v/>
      </c>
      <c r="Q44" s="72"/>
      <c r="R44" s="88" t="str">
        <f>IFERROR(INDEX('Lists (to be hidden)'!$G:$G,MATCH(Q44,'Lists (to be hidden)'!$F:$F,0)),"")</f>
        <v/>
      </c>
      <c r="S44" s="72"/>
      <c r="T44" s="76"/>
    </row>
    <row r="45" spans="1:20" x14ac:dyDescent="0.35">
      <c r="A45" s="85"/>
      <c r="B45" s="71"/>
      <c r="C45" s="72"/>
      <c r="D45" s="72"/>
      <c r="E45" s="72"/>
      <c r="F45" s="77"/>
      <c r="G45" s="148" t="s">
        <v>112</v>
      </c>
      <c r="H45" s="72"/>
      <c r="I45" s="74"/>
      <c r="J45" s="72"/>
      <c r="K45" s="72"/>
      <c r="L45" s="72"/>
      <c r="M45" s="72"/>
      <c r="N45" s="74"/>
      <c r="O45" s="74"/>
      <c r="P45" s="91" t="str">
        <f>IFERROR(INDEX('Lists (to be hidden)'!$E:$E,MATCH(Q45,'Lists (to be hidden)'!$F:$F,0)),"")</f>
        <v/>
      </c>
      <c r="Q45" s="72"/>
      <c r="R45" s="88" t="str">
        <f>IFERROR(INDEX('Lists (to be hidden)'!$G:$G,MATCH(Q45,'Lists (to be hidden)'!$F:$F,0)),"")</f>
        <v/>
      </c>
      <c r="S45" s="72"/>
      <c r="T45" s="76"/>
    </row>
    <row r="46" spans="1:20" x14ac:dyDescent="0.35">
      <c r="A46" s="85"/>
      <c r="B46" s="71"/>
      <c r="C46" s="72"/>
      <c r="D46" s="72"/>
      <c r="E46" s="72"/>
      <c r="F46" s="77"/>
      <c r="G46" s="147" t="s">
        <v>113</v>
      </c>
      <c r="H46" s="72"/>
      <c r="I46" s="74"/>
      <c r="J46" s="72"/>
      <c r="K46" s="72"/>
      <c r="L46" s="72"/>
      <c r="M46" s="72"/>
      <c r="N46" s="74"/>
      <c r="O46" s="74"/>
      <c r="P46" s="91" t="str">
        <f>IFERROR(INDEX('Lists (to be hidden)'!$E:$E,MATCH(Q46,'Lists (to be hidden)'!$F:$F,0)),"")</f>
        <v/>
      </c>
      <c r="Q46" s="72"/>
      <c r="R46" s="88" t="str">
        <f>IFERROR(INDEX('Lists (to be hidden)'!$G:$G,MATCH(Q46,'Lists (to be hidden)'!$F:$F,0)),"")</f>
        <v/>
      </c>
      <c r="S46" s="72"/>
      <c r="T46" s="76"/>
    </row>
    <row r="47" spans="1:20" x14ac:dyDescent="0.35">
      <c r="A47" s="85"/>
      <c r="B47" s="71"/>
      <c r="C47" s="72"/>
      <c r="D47" s="72"/>
      <c r="E47" s="72"/>
      <c r="F47" s="77"/>
      <c r="G47" s="147" t="s">
        <v>114</v>
      </c>
      <c r="H47" s="72"/>
      <c r="I47" s="74"/>
      <c r="J47" s="72"/>
      <c r="K47" s="72"/>
      <c r="L47" s="72"/>
      <c r="M47" s="72"/>
      <c r="N47" s="74"/>
      <c r="O47" s="74"/>
      <c r="P47" s="91" t="str">
        <f>IFERROR(INDEX('Lists (to be hidden)'!$E:$E,MATCH(Q47,'Lists (to be hidden)'!$F:$F,0)),"")</f>
        <v/>
      </c>
      <c r="Q47" s="72"/>
      <c r="R47" s="88" t="str">
        <f>IFERROR(INDEX('Lists (to be hidden)'!$G:$G,MATCH(Q47,'Lists (to be hidden)'!$F:$F,0)),"")</f>
        <v/>
      </c>
      <c r="S47" s="72"/>
      <c r="T47" s="76"/>
    </row>
    <row r="48" spans="1:20" x14ac:dyDescent="0.35">
      <c r="A48" s="85"/>
      <c r="B48" s="71"/>
      <c r="C48" s="72"/>
      <c r="D48" s="72"/>
      <c r="E48" s="72"/>
      <c r="F48" s="77"/>
      <c r="G48" s="147" t="s">
        <v>115</v>
      </c>
      <c r="H48" s="72"/>
      <c r="I48" s="74"/>
      <c r="J48" s="72"/>
      <c r="K48" s="72"/>
      <c r="L48" s="72"/>
      <c r="M48" s="72"/>
      <c r="N48" s="74"/>
      <c r="O48" s="74"/>
      <c r="P48" s="91" t="str">
        <f>IFERROR(INDEX('Lists (to be hidden)'!$E:$E,MATCH(Q48,'Lists (to be hidden)'!$F:$F,0)),"")</f>
        <v/>
      </c>
      <c r="Q48" s="72"/>
      <c r="R48" s="88" t="str">
        <f>IFERROR(INDEX('Lists (to be hidden)'!$G:$G,MATCH(Q48,'Lists (to be hidden)'!$F:$F,0)),"")</f>
        <v/>
      </c>
      <c r="S48" s="72"/>
      <c r="T48" s="76"/>
    </row>
    <row r="49" spans="1:20" x14ac:dyDescent="0.35">
      <c r="A49" s="85"/>
      <c r="B49" s="71"/>
      <c r="C49" s="72"/>
      <c r="D49" s="72"/>
      <c r="E49" s="72"/>
      <c r="F49" s="77"/>
      <c r="G49" s="147" t="s">
        <v>116</v>
      </c>
      <c r="H49" s="72"/>
      <c r="I49" s="74"/>
      <c r="J49" s="72"/>
      <c r="K49" s="72"/>
      <c r="L49" s="72"/>
      <c r="M49" s="72"/>
      <c r="N49" s="74"/>
      <c r="O49" s="74"/>
      <c r="P49" s="91" t="str">
        <f>IFERROR(INDEX('Lists (to be hidden)'!$E:$E,MATCH(Q49,'Lists (to be hidden)'!$F:$F,0)),"")</f>
        <v/>
      </c>
      <c r="Q49" s="72"/>
      <c r="R49" s="88" t="str">
        <f>IFERROR(INDEX('Lists (to be hidden)'!$G:$G,MATCH(Q49,'Lists (to be hidden)'!$F:$F,0)),"")</f>
        <v/>
      </c>
      <c r="S49" s="72"/>
      <c r="T49" s="76"/>
    </row>
    <row r="50" spans="1:20" x14ac:dyDescent="0.35">
      <c r="A50" s="85"/>
      <c r="B50" s="71"/>
      <c r="C50" s="72"/>
      <c r="D50" s="72"/>
      <c r="E50" s="72"/>
      <c r="F50" s="77"/>
      <c r="G50" s="148" t="s">
        <v>117</v>
      </c>
      <c r="H50" s="72"/>
      <c r="I50" s="74"/>
      <c r="J50" s="72"/>
      <c r="K50" s="72"/>
      <c r="L50" s="72"/>
      <c r="M50" s="72"/>
      <c r="N50" s="74"/>
      <c r="O50" s="74"/>
      <c r="P50" s="91" t="str">
        <f>IFERROR(INDEX('Lists (to be hidden)'!$E:$E,MATCH(Q50,'Lists (to be hidden)'!$F:$F,0)),"")</f>
        <v/>
      </c>
      <c r="Q50" s="72"/>
      <c r="R50" s="88" t="str">
        <f>IFERROR(INDEX('Lists (to be hidden)'!$G:$G,MATCH(Q50,'Lists (to be hidden)'!$F:$F,0)),"")</f>
        <v/>
      </c>
      <c r="S50" s="72"/>
      <c r="T50" s="76"/>
    </row>
    <row r="51" spans="1:20" x14ac:dyDescent="0.35">
      <c r="A51" s="85"/>
      <c r="B51" s="71"/>
      <c r="C51" s="72"/>
      <c r="D51" s="72"/>
      <c r="E51" s="72"/>
      <c r="F51" s="77"/>
      <c r="G51" s="147" t="s">
        <v>118</v>
      </c>
      <c r="H51" s="72"/>
      <c r="I51" s="74"/>
      <c r="J51" s="72"/>
      <c r="K51" s="72"/>
      <c r="L51" s="72"/>
      <c r="M51" s="72"/>
      <c r="N51" s="74"/>
      <c r="O51" s="74"/>
      <c r="P51" s="91" t="str">
        <f>IFERROR(INDEX('Lists (to be hidden)'!$E:$E,MATCH(Q51,'Lists (to be hidden)'!$F:$F,0)),"")</f>
        <v/>
      </c>
      <c r="Q51" s="72"/>
      <c r="R51" s="88" t="str">
        <f>IFERROR(INDEX('Lists (to be hidden)'!$G:$G,MATCH(Q51,'Lists (to be hidden)'!$F:$F,0)),"")</f>
        <v/>
      </c>
      <c r="S51" s="72"/>
      <c r="T51" s="76"/>
    </row>
    <row r="52" spans="1:20" x14ac:dyDescent="0.35">
      <c r="A52" s="85"/>
      <c r="B52" s="71"/>
      <c r="C52" s="72"/>
      <c r="D52" s="72"/>
      <c r="E52" s="72"/>
      <c r="F52" s="77"/>
      <c r="G52" s="147" t="s">
        <v>119</v>
      </c>
      <c r="H52" s="72"/>
      <c r="I52" s="74"/>
      <c r="J52" s="72"/>
      <c r="K52" s="72"/>
      <c r="L52" s="72"/>
      <c r="M52" s="72"/>
      <c r="N52" s="74"/>
      <c r="O52" s="74"/>
      <c r="P52" s="91" t="str">
        <f>IFERROR(INDEX('Lists (to be hidden)'!$E:$E,MATCH(Q52,'Lists (to be hidden)'!$F:$F,0)),"")</f>
        <v/>
      </c>
      <c r="Q52" s="72"/>
      <c r="R52" s="88" t="str">
        <f>IFERROR(INDEX('Lists (to be hidden)'!$G:$G,MATCH(Q52,'Lists (to be hidden)'!$F:$F,0)),"")</f>
        <v/>
      </c>
      <c r="S52" s="72"/>
      <c r="T52" s="76"/>
    </row>
    <row r="53" spans="1:20" x14ac:dyDescent="0.35">
      <c r="A53" s="85"/>
      <c r="B53" s="71"/>
      <c r="C53" s="72"/>
      <c r="D53" s="72"/>
      <c r="E53" s="72"/>
      <c r="F53" s="77"/>
      <c r="G53" s="148" t="s">
        <v>120</v>
      </c>
      <c r="H53" s="72"/>
      <c r="I53" s="74"/>
      <c r="J53" s="72"/>
      <c r="K53" s="72"/>
      <c r="L53" s="72"/>
      <c r="M53" s="72"/>
      <c r="N53" s="74"/>
      <c r="O53" s="74"/>
      <c r="P53" s="91" t="str">
        <f>IFERROR(INDEX('Lists (to be hidden)'!$E:$E,MATCH(Q53,'Lists (to be hidden)'!$F:$F,0)),"")</f>
        <v/>
      </c>
      <c r="Q53" s="72"/>
      <c r="R53" s="88" t="str">
        <f>IFERROR(INDEX('Lists (to be hidden)'!$G:$G,MATCH(Q53,'Lists (to be hidden)'!$F:$F,0)),"")</f>
        <v/>
      </c>
      <c r="S53" s="72"/>
      <c r="T53" s="76"/>
    </row>
    <row r="54" spans="1:20" x14ac:dyDescent="0.35">
      <c r="A54" s="96"/>
      <c r="B54" s="78"/>
      <c r="C54" s="79"/>
      <c r="D54" s="79"/>
      <c r="E54" s="79"/>
      <c r="F54" s="80"/>
      <c r="G54" s="147" t="s">
        <v>121</v>
      </c>
      <c r="H54" s="79"/>
      <c r="I54" s="82"/>
      <c r="J54" s="79"/>
      <c r="K54" s="79"/>
      <c r="L54" s="79"/>
      <c r="M54" s="79"/>
      <c r="N54" s="82"/>
      <c r="O54" s="82"/>
      <c r="P54" s="95" t="str">
        <f>IFERROR(INDEX('Lists (to be hidden)'!$E:$E,MATCH(Q54,'Lists (to be hidden)'!$F:$F,0)),"")</f>
        <v/>
      </c>
      <c r="Q54" s="79"/>
      <c r="R54" s="97" t="str">
        <f>IFERROR(INDEX('Lists (to be hidden)'!$G:$G,MATCH(Q54,'Lists (to be hidden)'!$F:$F,0)),"")</f>
        <v/>
      </c>
      <c r="S54" s="79"/>
      <c r="T54" s="83"/>
    </row>
    <row r="55" spans="1:20" x14ac:dyDescent="0.35">
      <c r="A55" s="92"/>
      <c r="B55" s="143"/>
      <c r="C55" s="92"/>
      <c r="D55" s="92"/>
      <c r="E55" s="92"/>
      <c r="F55" s="93"/>
      <c r="G55" s="147" t="s">
        <v>122</v>
      </c>
      <c r="H55" s="92"/>
      <c r="I55" s="94"/>
      <c r="J55" s="92"/>
      <c r="K55" s="92"/>
      <c r="L55" s="92"/>
      <c r="M55" s="92"/>
      <c r="N55" s="94"/>
      <c r="O55" s="94"/>
      <c r="P55" s="95" t="str">
        <f>IFERROR(INDEX('Lists (to be hidden)'!$E:$E,MATCH(Q55,'Lists (to be hidden)'!$F:$F,0)),"")</f>
        <v/>
      </c>
      <c r="Q55" s="79"/>
      <c r="R55" s="97" t="str">
        <f>IFERROR(INDEX('Lists (to be hidden)'!$G:$G,MATCH(Q55,'Lists (to be hidden)'!$F:$F,0)),"")</f>
        <v/>
      </c>
      <c r="S55" s="72"/>
      <c r="T55" s="76"/>
    </row>
    <row r="56" spans="1:20" x14ac:dyDescent="0.35">
      <c r="A56" s="92"/>
      <c r="B56" s="143"/>
      <c r="C56" s="92"/>
      <c r="D56" s="92"/>
      <c r="E56" s="92"/>
      <c r="F56" s="93"/>
      <c r="G56" s="147" t="s">
        <v>123</v>
      </c>
      <c r="H56" s="92"/>
      <c r="I56" s="94"/>
      <c r="J56" s="92"/>
      <c r="K56" s="92"/>
      <c r="L56" s="92"/>
      <c r="M56" s="92"/>
      <c r="N56" s="94"/>
      <c r="O56" s="94"/>
      <c r="P56" s="95" t="str">
        <f>IFERROR(INDEX('Lists (to be hidden)'!$E:$E,MATCH(Q56,'Lists (to be hidden)'!$F:$F,0)),"")</f>
        <v/>
      </c>
      <c r="Q56" s="79"/>
      <c r="R56" s="97" t="str">
        <f>IFERROR(INDEX('Lists (to be hidden)'!$G:$G,MATCH(Q56,'Lists (to be hidden)'!$F:$F,0)),"")</f>
        <v/>
      </c>
      <c r="S56" s="72"/>
      <c r="T56" s="76"/>
    </row>
    <row r="57" spans="1:20" x14ac:dyDescent="0.35">
      <c r="A57" s="92"/>
      <c r="B57" s="143"/>
      <c r="C57" s="92"/>
      <c r="D57" s="92"/>
      <c r="E57" s="92"/>
      <c r="F57" s="93"/>
      <c r="G57" s="147" t="s">
        <v>124</v>
      </c>
      <c r="H57" s="92"/>
      <c r="I57" s="94"/>
      <c r="J57" s="92"/>
      <c r="K57" s="92"/>
      <c r="L57" s="92"/>
      <c r="M57" s="92"/>
      <c r="N57" s="94"/>
      <c r="O57" s="94"/>
      <c r="P57" s="95" t="str">
        <f>IFERROR(INDEX('Lists (to be hidden)'!$E:$E,MATCH(Q57,'Lists (to be hidden)'!$F:$F,0)),"")</f>
        <v/>
      </c>
      <c r="Q57" s="79"/>
      <c r="R57" s="97" t="str">
        <f>IFERROR(INDEX('Lists (to be hidden)'!$G:$G,MATCH(Q57,'Lists (to be hidden)'!$F:$F,0)),"")</f>
        <v/>
      </c>
      <c r="S57" s="72"/>
      <c r="T57" s="76"/>
    </row>
    <row r="58" spans="1:20" x14ac:dyDescent="0.35">
      <c r="A58" s="92"/>
      <c r="B58" s="143"/>
      <c r="C58" s="92"/>
      <c r="D58" s="92"/>
      <c r="E58" s="92"/>
      <c r="F58" s="93"/>
      <c r="G58" s="148" t="s">
        <v>125</v>
      </c>
      <c r="H58" s="92"/>
      <c r="I58" s="94"/>
      <c r="J58" s="92"/>
      <c r="K58" s="92"/>
      <c r="L58" s="92"/>
      <c r="M58" s="92"/>
      <c r="N58" s="94"/>
      <c r="O58" s="94"/>
      <c r="P58" s="95" t="str">
        <f>IFERROR(INDEX('Lists (to be hidden)'!$E:$E,MATCH(Q58,'Lists (to be hidden)'!$F:$F,0)),"")</f>
        <v/>
      </c>
      <c r="Q58" s="79"/>
      <c r="R58" s="97" t="str">
        <f>IFERROR(INDEX('Lists (to be hidden)'!$G:$G,MATCH(Q58,'Lists (to be hidden)'!$F:$F,0)),"")</f>
        <v/>
      </c>
      <c r="S58" s="72"/>
      <c r="T58" s="76"/>
    </row>
    <row r="59" spans="1:20" x14ac:dyDescent="0.35">
      <c r="A59" s="92"/>
      <c r="B59" s="143"/>
      <c r="C59" s="92"/>
      <c r="D59" s="92"/>
      <c r="E59" s="92"/>
      <c r="F59" s="93"/>
      <c r="G59" s="147" t="s">
        <v>126</v>
      </c>
      <c r="H59" s="92"/>
      <c r="I59" s="94"/>
      <c r="J59" s="92"/>
      <c r="K59" s="92"/>
      <c r="L59" s="92"/>
      <c r="M59" s="92"/>
      <c r="N59" s="94"/>
      <c r="O59" s="94"/>
      <c r="P59" s="95" t="str">
        <f>IFERROR(INDEX('Lists (to be hidden)'!$E:$E,MATCH(Q59,'Lists (to be hidden)'!$F:$F,0)),"")</f>
        <v/>
      </c>
      <c r="Q59" s="79"/>
      <c r="R59" s="97" t="str">
        <f>IFERROR(INDEX('Lists (to be hidden)'!$G:$G,MATCH(Q59,'Lists (to be hidden)'!$F:$F,0)),"")</f>
        <v/>
      </c>
      <c r="S59" s="72"/>
      <c r="T59" s="76"/>
    </row>
    <row r="60" spans="1:20" x14ac:dyDescent="0.35">
      <c r="A60" s="92"/>
      <c r="B60" s="143"/>
      <c r="C60" s="92"/>
      <c r="D60" s="92"/>
      <c r="E60" s="92"/>
      <c r="F60" s="93"/>
      <c r="G60" s="147" t="s">
        <v>127</v>
      </c>
      <c r="H60" s="92"/>
      <c r="I60" s="94"/>
      <c r="J60" s="92"/>
      <c r="K60" s="92"/>
      <c r="L60" s="92"/>
      <c r="M60" s="92"/>
      <c r="N60" s="94"/>
      <c r="O60" s="94"/>
      <c r="P60" s="95" t="str">
        <f>IFERROR(INDEX('Lists (to be hidden)'!$E:$E,MATCH(Q60,'Lists (to be hidden)'!$F:$F,0)),"")</f>
        <v/>
      </c>
      <c r="Q60" s="79"/>
      <c r="R60" s="97" t="str">
        <f>IFERROR(INDEX('Lists (to be hidden)'!$G:$G,MATCH(Q60,'Lists (to be hidden)'!$F:$F,0)),"")</f>
        <v/>
      </c>
      <c r="S60" s="72"/>
      <c r="T60" s="76"/>
    </row>
    <row r="61" spans="1:20" x14ac:dyDescent="0.35">
      <c r="A61" s="92"/>
      <c r="B61" s="143"/>
      <c r="C61" s="92"/>
      <c r="D61" s="92"/>
      <c r="E61" s="92"/>
      <c r="F61" s="93"/>
      <c r="G61" s="148" t="s">
        <v>128</v>
      </c>
      <c r="H61" s="92"/>
      <c r="I61" s="94"/>
      <c r="J61" s="92"/>
      <c r="K61" s="92"/>
      <c r="L61" s="92"/>
      <c r="M61" s="92"/>
      <c r="N61" s="94"/>
      <c r="O61" s="94"/>
      <c r="P61" s="95" t="str">
        <f>IFERROR(INDEX('Lists (to be hidden)'!$E:$E,MATCH(Q61,'Lists (to be hidden)'!$F:$F,0)),"")</f>
        <v/>
      </c>
      <c r="Q61" s="79"/>
      <c r="R61" s="97" t="str">
        <f>IFERROR(INDEX('Lists (to be hidden)'!$G:$G,MATCH(Q61,'Lists (to be hidden)'!$F:$F,0)),"")</f>
        <v/>
      </c>
      <c r="S61" s="72"/>
      <c r="T61" s="76"/>
    </row>
    <row r="62" spans="1:20" x14ac:dyDescent="0.35">
      <c r="A62" s="92"/>
      <c r="B62" s="143"/>
      <c r="C62" s="92"/>
      <c r="D62" s="92"/>
      <c r="E62" s="92"/>
      <c r="F62" s="93"/>
      <c r="G62" s="147" t="s">
        <v>129</v>
      </c>
      <c r="H62" s="92"/>
      <c r="I62" s="94"/>
      <c r="J62" s="92"/>
      <c r="K62" s="92"/>
      <c r="L62" s="92"/>
      <c r="M62" s="92"/>
      <c r="N62" s="94"/>
      <c r="O62" s="94"/>
      <c r="P62" s="95" t="str">
        <f>IFERROR(INDEX('Lists (to be hidden)'!$E:$E,MATCH(Q62,'Lists (to be hidden)'!$F:$F,0)),"")</f>
        <v/>
      </c>
      <c r="Q62" s="79"/>
      <c r="R62" s="97" t="str">
        <f>IFERROR(INDEX('Lists (to be hidden)'!$G:$G,MATCH(Q62,'Lists (to be hidden)'!$F:$F,0)),"")</f>
        <v/>
      </c>
      <c r="S62" s="72"/>
      <c r="T62" s="76"/>
    </row>
    <row r="63" spans="1:20" x14ac:dyDescent="0.35">
      <c r="A63" s="92"/>
      <c r="B63" s="143"/>
      <c r="C63" s="92"/>
      <c r="D63" s="92"/>
      <c r="E63" s="92"/>
      <c r="F63" s="93"/>
      <c r="G63" s="147" t="s">
        <v>130</v>
      </c>
      <c r="H63" s="92"/>
      <c r="I63" s="94"/>
      <c r="J63" s="92"/>
      <c r="K63" s="92"/>
      <c r="L63" s="92"/>
      <c r="M63" s="92"/>
      <c r="N63" s="94"/>
      <c r="O63" s="94"/>
      <c r="P63" s="95" t="str">
        <f>IFERROR(INDEX('Lists (to be hidden)'!$E:$E,MATCH(Q63,'Lists (to be hidden)'!$F:$F,0)),"")</f>
        <v/>
      </c>
      <c r="Q63" s="79"/>
      <c r="R63" s="97" t="str">
        <f>IFERROR(INDEX('Lists (to be hidden)'!$G:$G,MATCH(Q63,'Lists (to be hidden)'!$F:$F,0)),"")</f>
        <v/>
      </c>
      <c r="S63" s="72"/>
      <c r="T63" s="76"/>
    </row>
    <row r="64" spans="1:20" x14ac:dyDescent="0.35">
      <c r="A64" s="92"/>
      <c r="B64" s="143"/>
      <c r="C64" s="92"/>
      <c r="D64" s="92"/>
      <c r="E64" s="92"/>
      <c r="F64" s="93"/>
      <c r="G64" s="147" t="s">
        <v>131</v>
      </c>
      <c r="H64" s="92"/>
      <c r="I64" s="94"/>
      <c r="J64" s="92"/>
      <c r="K64" s="92"/>
      <c r="L64" s="92"/>
      <c r="M64" s="92"/>
      <c r="N64" s="94"/>
      <c r="O64" s="94"/>
      <c r="P64" s="95" t="str">
        <f>IFERROR(INDEX('Lists (to be hidden)'!$E:$E,MATCH(Q64,'Lists (to be hidden)'!$F:$F,0)),"")</f>
        <v/>
      </c>
      <c r="Q64" s="79"/>
      <c r="R64" s="97" t="str">
        <f>IFERROR(INDEX('Lists (to be hidden)'!$G:$G,MATCH(Q64,'Lists (to be hidden)'!$F:$F,0)),"")</f>
        <v/>
      </c>
      <c r="S64" s="72"/>
      <c r="T64" s="76"/>
    </row>
    <row r="65" spans="1:20" x14ac:dyDescent="0.35">
      <c r="A65" s="92"/>
      <c r="B65" s="143"/>
      <c r="C65" s="92"/>
      <c r="D65" s="92"/>
      <c r="E65" s="92"/>
      <c r="F65" s="93"/>
      <c r="G65" s="147" t="s">
        <v>132</v>
      </c>
      <c r="H65" s="92"/>
      <c r="I65" s="94"/>
      <c r="J65" s="92"/>
      <c r="K65" s="92"/>
      <c r="L65" s="92"/>
      <c r="M65" s="92"/>
      <c r="N65" s="94"/>
      <c r="O65" s="94"/>
      <c r="P65" s="95" t="str">
        <f>IFERROR(INDEX('Lists (to be hidden)'!$E:$E,MATCH(Q65,'Lists (to be hidden)'!$F:$F,0)),"")</f>
        <v/>
      </c>
      <c r="Q65" s="79"/>
      <c r="R65" s="97" t="str">
        <f>IFERROR(INDEX('Lists (to be hidden)'!$G:$G,MATCH(Q65,'Lists (to be hidden)'!$F:$F,0)),"")</f>
        <v/>
      </c>
      <c r="S65" s="72"/>
      <c r="T65" s="76"/>
    </row>
    <row r="66" spans="1:20" x14ac:dyDescent="0.35">
      <c r="A66" s="92"/>
      <c r="B66" s="143"/>
      <c r="C66" s="92"/>
      <c r="D66" s="92"/>
      <c r="E66" s="92"/>
      <c r="F66" s="93"/>
      <c r="G66" s="148" t="s">
        <v>133</v>
      </c>
      <c r="H66" s="92"/>
      <c r="I66" s="94"/>
      <c r="J66" s="92"/>
      <c r="K66" s="92"/>
      <c r="L66" s="92"/>
      <c r="M66" s="92"/>
      <c r="N66" s="94"/>
      <c r="O66" s="94"/>
      <c r="P66" s="95" t="str">
        <f>IFERROR(INDEX('Lists (to be hidden)'!$E:$E,MATCH(Q66,'Lists (to be hidden)'!$F:$F,0)),"")</f>
        <v/>
      </c>
      <c r="Q66" s="79"/>
      <c r="R66" s="97" t="str">
        <f>IFERROR(INDEX('Lists (to be hidden)'!$G:$G,MATCH(Q66,'Lists (to be hidden)'!$F:$F,0)),"")</f>
        <v/>
      </c>
      <c r="S66" s="72"/>
      <c r="T66" s="76"/>
    </row>
    <row r="67" spans="1:20" x14ac:dyDescent="0.35">
      <c r="A67" s="92"/>
      <c r="B67" s="143"/>
      <c r="C67" s="92"/>
      <c r="D67" s="92"/>
      <c r="E67" s="92"/>
      <c r="F67" s="93"/>
      <c r="G67" s="147" t="s">
        <v>134</v>
      </c>
      <c r="H67" s="92"/>
      <c r="I67" s="94"/>
      <c r="J67" s="92"/>
      <c r="K67" s="92"/>
      <c r="L67" s="92"/>
      <c r="M67" s="92"/>
      <c r="N67" s="94"/>
      <c r="O67" s="94"/>
      <c r="P67" s="95" t="str">
        <f>IFERROR(INDEX('Lists (to be hidden)'!$E:$E,MATCH(Q67,'Lists (to be hidden)'!$F:$F,0)),"")</f>
        <v/>
      </c>
      <c r="Q67" s="79"/>
      <c r="R67" s="97" t="str">
        <f>IFERROR(INDEX('Lists (to be hidden)'!$G:$G,MATCH(Q67,'Lists (to be hidden)'!$F:$F,0)),"")</f>
        <v/>
      </c>
      <c r="S67" s="72"/>
      <c r="T67" s="76"/>
    </row>
    <row r="68" spans="1:20" x14ac:dyDescent="0.35">
      <c r="A68" s="92"/>
      <c r="B68" s="143"/>
      <c r="C68" s="92"/>
      <c r="D68" s="92"/>
      <c r="E68" s="92"/>
      <c r="F68" s="93"/>
      <c r="G68" s="147" t="s">
        <v>135</v>
      </c>
      <c r="H68" s="92"/>
      <c r="I68" s="94"/>
      <c r="J68" s="92"/>
      <c r="K68" s="92"/>
      <c r="L68" s="92"/>
      <c r="M68" s="92"/>
      <c r="N68" s="94"/>
      <c r="O68" s="94"/>
      <c r="P68" s="95" t="str">
        <f>IFERROR(INDEX('Lists (to be hidden)'!$E:$E,MATCH(Q68,'Lists (to be hidden)'!$F:$F,0)),"")</f>
        <v/>
      </c>
      <c r="Q68" s="79"/>
      <c r="R68" s="97" t="str">
        <f>IFERROR(INDEX('Lists (to be hidden)'!$G:$G,MATCH(Q68,'Lists (to be hidden)'!$F:$F,0)),"")</f>
        <v/>
      </c>
      <c r="S68" s="72"/>
      <c r="T68" s="76"/>
    </row>
    <row r="69" spans="1:20" x14ac:dyDescent="0.35">
      <c r="A69" s="92"/>
      <c r="B69" s="143"/>
      <c r="C69" s="92"/>
      <c r="D69" s="92"/>
      <c r="E69" s="92"/>
      <c r="F69" s="93"/>
      <c r="G69" s="148" t="s">
        <v>136</v>
      </c>
      <c r="H69" s="92"/>
      <c r="I69" s="94"/>
      <c r="J69" s="92"/>
      <c r="K69" s="92"/>
      <c r="L69" s="92"/>
      <c r="M69" s="92"/>
      <c r="N69" s="94"/>
      <c r="O69" s="94"/>
      <c r="P69" s="95" t="str">
        <f>IFERROR(INDEX('Lists (to be hidden)'!$E:$E,MATCH(Q69,'Lists (to be hidden)'!$F:$F,0)),"")</f>
        <v/>
      </c>
      <c r="Q69" s="79"/>
      <c r="R69" s="97" t="str">
        <f>IFERROR(INDEX('Lists (to be hidden)'!$G:$G,MATCH(Q69,'Lists (to be hidden)'!$F:$F,0)),"")</f>
        <v/>
      </c>
      <c r="S69" s="72"/>
      <c r="T69" s="76"/>
    </row>
    <row r="70" spans="1:20" x14ac:dyDescent="0.35">
      <c r="A70" s="92"/>
      <c r="B70" s="143"/>
      <c r="C70" s="92"/>
      <c r="D70" s="92"/>
      <c r="E70" s="92"/>
      <c r="F70" s="93"/>
      <c r="G70" s="147" t="s">
        <v>137</v>
      </c>
      <c r="H70" s="92"/>
      <c r="I70" s="94"/>
      <c r="J70" s="92"/>
      <c r="K70" s="92"/>
      <c r="L70" s="92"/>
      <c r="M70" s="92"/>
      <c r="N70" s="94"/>
      <c r="O70" s="94"/>
      <c r="P70" s="95" t="str">
        <f>IFERROR(INDEX('Lists (to be hidden)'!$E:$E,MATCH(Q70,'Lists (to be hidden)'!$F:$F,0)),"")</f>
        <v/>
      </c>
      <c r="Q70" s="79"/>
      <c r="R70" s="97" t="str">
        <f>IFERROR(INDEX('Lists (to be hidden)'!$G:$G,MATCH(Q70,'Lists (to be hidden)'!$F:$F,0)),"")</f>
        <v/>
      </c>
      <c r="S70" s="72"/>
      <c r="T70" s="76"/>
    </row>
    <row r="71" spans="1:20" x14ac:dyDescent="0.35">
      <c r="A71" s="92"/>
      <c r="B71" s="143"/>
      <c r="C71" s="92"/>
      <c r="D71" s="92"/>
      <c r="E71" s="92"/>
      <c r="F71" s="93"/>
      <c r="G71" s="147" t="s">
        <v>138</v>
      </c>
      <c r="H71" s="92"/>
      <c r="I71" s="94"/>
      <c r="J71" s="92"/>
      <c r="K71" s="92"/>
      <c r="L71" s="92"/>
      <c r="M71" s="92"/>
      <c r="N71" s="94"/>
      <c r="O71" s="94"/>
      <c r="P71" s="95" t="str">
        <f>IFERROR(INDEX('Lists (to be hidden)'!$E:$E,MATCH(Q71,'Lists (to be hidden)'!$F:$F,0)),"")</f>
        <v/>
      </c>
      <c r="Q71" s="79"/>
      <c r="R71" s="97" t="str">
        <f>IFERROR(INDEX('Lists (to be hidden)'!$G:$G,MATCH(Q71,'Lists (to be hidden)'!$F:$F,0)),"")</f>
        <v/>
      </c>
      <c r="S71" s="72"/>
      <c r="T71" s="76"/>
    </row>
    <row r="72" spans="1:20" x14ac:dyDescent="0.35">
      <c r="A72" s="92"/>
      <c r="B72" s="143"/>
      <c r="C72" s="92"/>
      <c r="D72" s="92"/>
      <c r="E72" s="92"/>
      <c r="F72" s="93"/>
      <c r="G72" s="147" t="s">
        <v>139</v>
      </c>
      <c r="H72" s="92"/>
      <c r="I72" s="94"/>
      <c r="J72" s="92"/>
      <c r="K72" s="92"/>
      <c r="L72" s="92"/>
      <c r="M72" s="92"/>
      <c r="N72" s="94"/>
      <c r="O72" s="94"/>
      <c r="P72" s="95" t="str">
        <f>IFERROR(INDEX('Lists (to be hidden)'!$E:$E,MATCH(Q72,'Lists (to be hidden)'!$F:$F,0)),"")</f>
        <v/>
      </c>
      <c r="Q72" s="79"/>
      <c r="R72" s="97" t="str">
        <f>IFERROR(INDEX('Lists (to be hidden)'!$G:$G,MATCH(Q72,'Lists (to be hidden)'!$F:$F,0)),"")</f>
        <v/>
      </c>
      <c r="S72" s="72"/>
      <c r="T72" s="76"/>
    </row>
    <row r="73" spans="1:20" x14ac:dyDescent="0.35">
      <c r="A73" s="92"/>
      <c r="B73" s="143"/>
      <c r="C73" s="92"/>
      <c r="D73" s="92"/>
      <c r="E73" s="92"/>
      <c r="F73" s="93"/>
      <c r="G73" s="147" t="s">
        <v>140</v>
      </c>
      <c r="H73" s="92"/>
      <c r="I73" s="94"/>
      <c r="J73" s="92"/>
      <c r="K73" s="92"/>
      <c r="L73" s="92"/>
      <c r="M73" s="92"/>
      <c r="N73" s="94"/>
      <c r="O73" s="94"/>
      <c r="P73" s="95" t="str">
        <f>IFERROR(INDEX('Lists (to be hidden)'!$E:$E,MATCH(Q73,'Lists (to be hidden)'!$F:$F,0)),"")</f>
        <v/>
      </c>
      <c r="Q73" s="79"/>
      <c r="R73" s="97" t="str">
        <f>IFERROR(INDEX('Lists (to be hidden)'!$G:$G,MATCH(Q73,'Lists (to be hidden)'!$F:$F,0)),"")</f>
        <v/>
      </c>
      <c r="S73" s="72"/>
      <c r="T73" s="76"/>
    </row>
    <row r="74" spans="1:20" x14ac:dyDescent="0.35">
      <c r="A74" s="92"/>
      <c r="B74" s="143"/>
      <c r="C74" s="92"/>
      <c r="D74" s="92"/>
      <c r="E74" s="92"/>
      <c r="F74" s="93"/>
      <c r="G74" s="148" t="s">
        <v>141</v>
      </c>
      <c r="H74" s="92"/>
      <c r="I74" s="94"/>
      <c r="J74" s="92"/>
      <c r="K74" s="92"/>
      <c r="L74" s="92"/>
      <c r="M74" s="92"/>
      <c r="N74" s="94"/>
      <c r="O74" s="94"/>
      <c r="P74" s="95" t="str">
        <f>IFERROR(INDEX('Lists (to be hidden)'!$E:$E,MATCH(Q74,'Lists (to be hidden)'!$F:$F,0)),"")</f>
        <v/>
      </c>
      <c r="Q74" s="79"/>
      <c r="R74" s="97" t="str">
        <f>IFERROR(INDEX('Lists (to be hidden)'!$G:$G,MATCH(Q74,'Lists (to be hidden)'!$F:$F,0)),"")</f>
        <v/>
      </c>
      <c r="S74" s="72"/>
      <c r="T74" s="76"/>
    </row>
    <row r="75" spans="1:20" x14ac:dyDescent="0.35">
      <c r="A75" s="92"/>
      <c r="B75" s="143"/>
      <c r="C75" s="92"/>
      <c r="D75" s="92"/>
      <c r="E75" s="92"/>
      <c r="F75" s="93"/>
      <c r="G75" s="147" t="s">
        <v>142</v>
      </c>
      <c r="H75" s="92"/>
      <c r="I75" s="94"/>
      <c r="J75" s="92"/>
      <c r="K75" s="92"/>
      <c r="L75" s="92"/>
      <c r="M75" s="92"/>
      <c r="N75" s="94"/>
      <c r="O75" s="94"/>
      <c r="P75" s="95" t="str">
        <f>IFERROR(INDEX('Lists (to be hidden)'!$E:$E,MATCH(Q75,'Lists (to be hidden)'!$F:$F,0)),"")</f>
        <v/>
      </c>
      <c r="Q75" s="79"/>
      <c r="R75" s="97" t="str">
        <f>IFERROR(INDEX('Lists (to be hidden)'!$G:$G,MATCH(Q75,'Lists (to be hidden)'!$F:$F,0)),"")</f>
        <v/>
      </c>
      <c r="S75" s="72"/>
      <c r="T75" s="76"/>
    </row>
    <row r="76" spans="1:20" x14ac:dyDescent="0.35">
      <c r="A76" s="92"/>
      <c r="B76" s="143"/>
      <c r="C76" s="92"/>
      <c r="D76" s="92"/>
      <c r="E76" s="92"/>
      <c r="F76" s="93"/>
      <c r="G76" s="147" t="s">
        <v>143</v>
      </c>
      <c r="H76" s="92"/>
      <c r="I76" s="94"/>
      <c r="J76" s="92"/>
      <c r="K76" s="92"/>
      <c r="L76" s="92"/>
      <c r="M76" s="92"/>
      <c r="N76" s="94"/>
      <c r="O76" s="94"/>
      <c r="P76" s="95" t="str">
        <f>IFERROR(INDEX('Lists (to be hidden)'!$E:$E,MATCH(Q76,'Lists (to be hidden)'!$F:$F,0)),"")</f>
        <v/>
      </c>
      <c r="Q76" s="79"/>
      <c r="R76" s="97" t="str">
        <f>IFERROR(INDEX('Lists (to be hidden)'!$G:$G,MATCH(Q76,'Lists (to be hidden)'!$F:$F,0)),"")</f>
        <v/>
      </c>
      <c r="S76" s="72"/>
      <c r="T76" s="76"/>
    </row>
    <row r="77" spans="1:20" x14ac:dyDescent="0.35">
      <c r="A77" s="92"/>
      <c r="B77" s="143"/>
      <c r="C77" s="92"/>
      <c r="D77" s="92"/>
      <c r="E77" s="92"/>
      <c r="F77" s="93"/>
      <c r="G77" s="148" t="s">
        <v>144</v>
      </c>
      <c r="H77" s="92"/>
      <c r="I77" s="94"/>
      <c r="J77" s="92"/>
      <c r="K77" s="92"/>
      <c r="L77" s="92"/>
      <c r="M77" s="92"/>
      <c r="N77" s="94"/>
      <c r="O77" s="94"/>
      <c r="P77" s="95" t="str">
        <f>IFERROR(INDEX('Lists (to be hidden)'!$E:$E,MATCH(Q77,'Lists (to be hidden)'!$F:$F,0)),"")</f>
        <v/>
      </c>
      <c r="Q77" s="79"/>
      <c r="R77" s="97" t="str">
        <f>IFERROR(INDEX('Lists (to be hidden)'!$G:$G,MATCH(Q77,'Lists (to be hidden)'!$F:$F,0)),"")</f>
        <v/>
      </c>
      <c r="S77" s="72"/>
      <c r="T77" s="76"/>
    </row>
    <row r="78" spans="1:20" x14ac:dyDescent="0.35">
      <c r="A78" s="92"/>
      <c r="B78" s="143"/>
      <c r="C78" s="92"/>
      <c r="D78" s="92"/>
      <c r="E78" s="92"/>
      <c r="F78" s="93"/>
      <c r="G78" s="147" t="s">
        <v>145</v>
      </c>
      <c r="H78" s="92"/>
      <c r="I78" s="94"/>
      <c r="J78" s="92"/>
      <c r="K78" s="92"/>
      <c r="L78" s="92"/>
      <c r="M78" s="92"/>
      <c r="N78" s="94"/>
      <c r="O78" s="94"/>
      <c r="P78" s="95" t="str">
        <f>IFERROR(INDEX('Lists (to be hidden)'!$E:$E,MATCH(Q78,'Lists (to be hidden)'!$F:$F,0)),"")</f>
        <v/>
      </c>
      <c r="Q78" s="79"/>
      <c r="R78" s="97" t="str">
        <f>IFERROR(INDEX('Lists (to be hidden)'!$G:$G,MATCH(Q78,'Lists (to be hidden)'!$F:$F,0)),"")</f>
        <v/>
      </c>
      <c r="S78" s="72"/>
      <c r="T78" s="76"/>
    </row>
    <row r="79" spans="1:20" x14ac:dyDescent="0.35">
      <c r="A79" s="92"/>
      <c r="B79" s="143"/>
      <c r="C79" s="92"/>
      <c r="D79" s="92"/>
      <c r="E79" s="92"/>
      <c r="F79" s="93"/>
      <c r="G79" s="147" t="s">
        <v>146</v>
      </c>
      <c r="H79" s="92"/>
      <c r="I79" s="94"/>
      <c r="J79" s="92"/>
      <c r="K79" s="92"/>
      <c r="L79" s="92"/>
      <c r="M79" s="92"/>
      <c r="N79" s="94"/>
      <c r="O79" s="94"/>
      <c r="P79" s="95" t="str">
        <f>IFERROR(INDEX('Lists (to be hidden)'!$E:$E,MATCH(Q79,'Lists (to be hidden)'!$F:$F,0)),"")</f>
        <v/>
      </c>
      <c r="Q79" s="79"/>
      <c r="R79" s="97" t="str">
        <f>IFERROR(INDEX('Lists (to be hidden)'!$G:$G,MATCH(Q79,'Lists (to be hidden)'!$F:$F,0)),"")</f>
        <v/>
      </c>
      <c r="S79" s="72"/>
      <c r="T79" s="76"/>
    </row>
    <row r="80" spans="1:20" x14ac:dyDescent="0.35">
      <c r="A80" s="92"/>
      <c r="B80" s="143"/>
      <c r="C80" s="92"/>
      <c r="D80" s="92"/>
      <c r="E80" s="92"/>
      <c r="F80" s="93"/>
      <c r="G80" s="147" t="s">
        <v>147</v>
      </c>
      <c r="H80" s="92"/>
      <c r="I80" s="94"/>
      <c r="J80" s="92"/>
      <c r="K80" s="92"/>
      <c r="L80" s="92"/>
      <c r="M80" s="92"/>
      <c r="N80" s="94"/>
      <c r="O80" s="94"/>
      <c r="P80" s="95" t="str">
        <f>IFERROR(INDEX('Lists (to be hidden)'!$E:$E,MATCH(Q80,'Lists (to be hidden)'!$F:$F,0)),"")</f>
        <v/>
      </c>
      <c r="Q80" s="79"/>
      <c r="R80" s="97" t="str">
        <f>IFERROR(INDEX('Lists (to be hidden)'!$G:$G,MATCH(Q80,'Lists (to be hidden)'!$F:$F,0)),"")</f>
        <v/>
      </c>
      <c r="S80" s="72"/>
      <c r="T80" s="76"/>
    </row>
    <row r="81" spans="1:20" x14ac:dyDescent="0.35">
      <c r="A81" s="92"/>
      <c r="B81" s="143"/>
      <c r="C81" s="92"/>
      <c r="D81" s="92"/>
      <c r="E81" s="92"/>
      <c r="F81" s="93"/>
      <c r="G81" s="147" t="s">
        <v>148</v>
      </c>
      <c r="H81" s="92"/>
      <c r="I81" s="94"/>
      <c r="J81" s="92"/>
      <c r="K81" s="92"/>
      <c r="L81" s="92"/>
      <c r="M81" s="92"/>
      <c r="N81" s="94"/>
      <c r="O81" s="94"/>
      <c r="P81" s="95" t="str">
        <f>IFERROR(INDEX('Lists (to be hidden)'!$E:$E,MATCH(Q81,'Lists (to be hidden)'!$F:$F,0)),"")</f>
        <v/>
      </c>
      <c r="Q81" s="79"/>
      <c r="R81" s="97" t="str">
        <f>IFERROR(INDEX('Lists (to be hidden)'!$G:$G,MATCH(Q81,'Lists (to be hidden)'!$F:$F,0)),"")</f>
        <v/>
      </c>
      <c r="S81" s="72"/>
      <c r="T81" s="76"/>
    </row>
    <row r="82" spans="1:20" x14ac:dyDescent="0.35">
      <c r="A82" s="92"/>
      <c r="B82" s="143"/>
      <c r="C82" s="92"/>
      <c r="D82" s="92"/>
      <c r="E82" s="92"/>
      <c r="F82" s="93"/>
      <c r="G82" s="148" t="s">
        <v>149</v>
      </c>
      <c r="H82" s="92"/>
      <c r="I82" s="94"/>
      <c r="J82" s="92"/>
      <c r="K82" s="92"/>
      <c r="L82" s="92"/>
      <c r="M82" s="92"/>
      <c r="N82" s="94"/>
      <c r="O82" s="94"/>
      <c r="P82" s="95" t="str">
        <f>IFERROR(INDEX('Lists (to be hidden)'!$E:$E,MATCH(Q82,'Lists (to be hidden)'!$F:$F,0)),"")</f>
        <v/>
      </c>
      <c r="Q82" s="79"/>
      <c r="R82" s="97" t="str">
        <f>IFERROR(INDEX('Lists (to be hidden)'!$G:$G,MATCH(Q82,'Lists (to be hidden)'!$F:$F,0)),"")</f>
        <v/>
      </c>
      <c r="S82" s="72"/>
      <c r="T82" s="76"/>
    </row>
    <row r="83" spans="1:20" x14ac:dyDescent="0.35">
      <c r="A83" s="92"/>
      <c r="B83" s="143"/>
      <c r="C83" s="92"/>
      <c r="D83" s="92"/>
      <c r="E83" s="92"/>
      <c r="F83" s="93"/>
      <c r="G83" s="147" t="s">
        <v>150</v>
      </c>
      <c r="H83" s="92"/>
      <c r="I83" s="94"/>
      <c r="J83" s="92"/>
      <c r="K83" s="92"/>
      <c r="L83" s="92"/>
      <c r="M83" s="92"/>
      <c r="N83" s="94"/>
      <c r="O83" s="94"/>
      <c r="P83" s="95" t="str">
        <f>IFERROR(INDEX('Lists (to be hidden)'!$E:$E,MATCH(Q83,'Lists (to be hidden)'!$F:$F,0)),"")</f>
        <v/>
      </c>
      <c r="Q83" s="79"/>
      <c r="R83" s="97" t="str">
        <f>IFERROR(INDEX('Lists (to be hidden)'!$G:$G,MATCH(Q83,'Lists (to be hidden)'!$F:$F,0)),"")</f>
        <v/>
      </c>
      <c r="S83" s="72"/>
      <c r="T83" s="76"/>
    </row>
    <row r="84" spans="1:20" x14ac:dyDescent="0.35">
      <c r="A84" s="92"/>
      <c r="B84" s="143"/>
      <c r="C84" s="92"/>
      <c r="D84" s="92"/>
      <c r="E84" s="92"/>
      <c r="F84" s="93"/>
      <c r="G84" s="147" t="s">
        <v>151</v>
      </c>
      <c r="H84" s="92"/>
      <c r="I84" s="94"/>
      <c r="J84" s="92"/>
      <c r="K84" s="92"/>
      <c r="L84" s="92"/>
      <c r="M84" s="92"/>
      <c r="N84" s="94"/>
      <c r="O84" s="94"/>
      <c r="P84" s="95" t="str">
        <f>IFERROR(INDEX('Lists (to be hidden)'!$E:$E,MATCH(Q84,'Lists (to be hidden)'!$F:$F,0)),"")</f>
        <v/>
      </c>
      <c r="Q84" s="79"/>
      <c r="R84" s="97" t="str">
        <f>IFERROR(INDEX('Lists (to be hidden)'!$G:$G,MATCH(Q84,'Lists (to be hidden)'!$F:$F,0)),"")</f>
        <v/>
      </c>
      <c r="S84" s="72"/>
      <c r="T84" s="76"/>
    </row>
    <row r="85" spans="1:20" x14ac:dyDescent="0.35">
      <c r="A85" s="92"/>
      <c r="B85" s="143"/>
      <c r="C85" s="92"/>
      <c r="D85" s="92"/>
      <c r="E85" s="92"/>
      <c r="F85" s="93"/>
      <c r="G85" s="148" t="s">
        <v>152</v>
      </c>
      <c r="H85" s="92"/>
      <c r="I85" s="94"/>
      <c r="J85" s="92"/>
      <c r="K85" s="92"/>
      <c r="L85" s="92"/>
      <c r="M85" s="92"/>
      <c r="N85" s="94"/>
      <c r="O85" s="94"/>
      <c r="P85" s="95" t="str">
        <f>IFERROR(INDEX('Lists (to be hidden)'!$E:$E,MATCH(Q85,'Lists (to be hidden)'!$F:$F,0)),"")</f>
        <v/>
      </c>
      <c r="Q85" s="79"/>
      <c r="R85" s="97" t="str">
        <f>IFERROR(INDEX('Lists (to be hidden)'!$G:$G,MATCH(Q85,'Lists (to be hidden)'!$F:$F,0)),"")</f>
        <v/>
      </c>
      <c r="S85" s="72"/>
      <c r="T85" s="76"/>
    </row>
    <row r="86" spans="1:20" x14ac:dyDescent="0.35">
      <c r="A86" s="92"/>
      <c r="B86" s="143"/>
      <c r="C86" s="92"/>
      <c r="D86" s="92"/>
      <c r="E86" s="92"/>
      <c r="F86" s="93"/>
      <c r="G86" s="147" t="s">
        <v>153</v>
      </c>
      <c r="H86" s="92"/>
      <c r="I86" s="94"/>
      <c r="J86" s="92"/>
      <c r="K86" s="92"/>
      <c r="L86" s="92"/>
      <c r="M86" s="92"/>
      <c r="N86" s="94"/>
      <c r="O86" s="94"/>
      <c r="P86" s="95" t="str">
        <f>IFERROR(INDEX('Lists (to be hidden)'!$E:$E,MATCH(Q86,'Lists (to be hidden)'!$F:$F,0)),"")</f>
        <v/>
      </c>
      <c r="Q86" s="79"/>
      <c r="R86" s="97" t="str">
        <f>IFERROR(INDEX('Lists (to be hidden)'!$G:$G,MATCH(Q86,'Lists (to be hidden)'!$F:$F,0)),"")</f>
        <v/>
      </c>
      <c r="S86" s="72"/>
      <c r="T86" s="76"/>
    </row>
    <row r="87" spans="1:20" x14ac:dyDescent="0.35">
      <c r="A87" s="92"/>
      <c r="B87" s="143"/>
      <c r="C87" s="92"/>
      <c r="D87" s="92"/>
      <c r="E87" s="92"/>
      <c r="F87" s="93"/>
      <c r="G87" s="147" t="s">
        <v>154</v>
      </c>
      <c r="H87" s="92"/>
      <c r="I87" s="94"/>
      <c r="J87" s="92"/>
      <c r="K87" s="92"/>
      <c r="L87" s="92"/>
      <c r="M87" s="92"/>
      <c r="N87" s="94"/>
      <c r="O87" s="94"/>
      <c r="P87" s="95" t="str">
        <f>IFERROR(INDEX('Lists (to be hidden)'!$E:$E,MATCH(Q87,'Lists (to be hidden)'!$F:$F,0)),"")</f>
        <v/>
      </c>
      <c r="Q87" s="79"/>
      <c r="R87" s="97" t="str">
        <f>IFERROR(INDEX('Lists (to be hidden)'!$G:$G,MATCH(Q87,'Lists (to be hidden)'!$F:$F,0)),"")</f>
        <v/>
      </c>
      <c r="S87" s="72"/>
      <c r="T87" s="76"/>
    </row>
    <row r="88" spans="1:20" x14ac:dyDescent="0.35">
      <c r="A88" s="92"/>
      <c r="B88" s="143"/>
      <c r="C88" s="92"/>
      <c r="D88" s="92"/>
      <c r="E88" s="92"/>
      <c r="F88" s="93"/>
      <c r="G88" s="147" t="s">
        <v>155</v>
      </c>
      <c r="H88" s="92"/>
      <c r="I88" s="94"/>
      <c r="J88" s="92"/>
      <c r="K88" s="92"/>
      <c r="L88" s="92"/>
      <c r="M88" s="92"/>
      <c r="N88" s="94"/>
      <c r="O88" s="94"/>
      <c r="P88" s="95" t="str">
        <f>IFERROR(INDEX('Lists (to be hidden)'!$E:$E,MATCH(Q88,'Lists (to be hidden)'!$F:$F,0)),"")</f>
        <v/>
      </c>
      <c r="Q88" s="79"/>
      <c r="R88" s="97" t="str">
        <f>IFERROR(INDEX('Lists (to be hidden)'!$G:$G,MATCH(Q88,'Lists (to be hidden)'!$F:$F,0)),"")</f>
        <v/>
      </c>
      <c r="S88" s="72"/>
      <c r="T88" s="76"/>
    </row>
    <row r="89" spans="1:20" x14ac:dyDescent="0.35">
      <c r="A89" s="92"/>
      <c r="B89" s="143"/>
      <c r="C89" s="92"/>
      <c r="D89" s="92"/>
      <c r="E89" s="92"/>
      <c r="F89" s="93"/>
      <c r="G89" s="147" t="s">
        <v>156</v>
      </c>
      <c r="H89" s="92"/>
      <c r="I89" s="94"/>
      <c r="J89" s="92"/>
      <c r="K89" s="92"/>
      <c r="L89" s="92"/>
      <c r="M89" s="92"/>
      <c r="N89" s="94"/>
      <c r="O89" s="94"/>
      <c r="P89" s="95" t="str">
        <f>IFERROR(INDEX('Lists (to be hidden)'!$E:$E,MATCH(Q89,'Lists (to be hidden)'!$F:$F,0)),"")</f>
        <v/>
      </c>
      <c r="Q89" s="79"/>
      <c r="R89" s="97" t="str">
        <f>IFERROR(INDEX('Lists (to be hidden)'!$G:$G,MATCH(Q89,'Lists (to be hidden)'!$F:$F,0)),"")</f>
        <v/>
      </c>
      <c r="S89" s="72"/>
      <c r="T89" s="76"/>
    </row>
    <row r="90" spans="1:20" x14ac:dyDescent="0.35">
      <c r="A90" s="92"/>
      <c r="B90" s="143"/>
      <c r="C90" s="92"/>
      <c r="D90" s="92"/>
      <c r="E90" s="92"/>
      <c r="F90" s="93"/>
      <c r="G90" s="148" t="s">
        <v>157</v>
      </c>
      <c r="H90" s="92"/>
      <c r="I90" s="94"/>
      <c r="J90" s="92"/>
      <c r="K90" s="92"/>
      <c r="L90" s="92"/>
      <c r="M90" s="92"/>
      <c r="N90" s="94"/>
      <c r="O90" s="94"/>
      <c r="P90" s="95" t="str">
        <f>IFERROR(INDEX('Lists (to be hidden)'!$E:$E,MATCH(Q90,'Lists (to be hidden)'!$F:$F,0)),"")</f>
        <v/>
      </c>
      <c r="Q90" s="79"/>
      <c r="R90" s="97" t="str">
        <f>IFERROR(INDEX('Lists (to be hidden)'!$G:$G,MATCH(Q90,'Lists (to be hidden)'!$F:$F,0)),"")</f>
        <v/>
      </c>
      <c r="S90" s="72"/>
      <c r="T90" s="76"/>
    </row>
    <row r="91" spans="1:20" x14ac:dyDescent="0.35">
      <c r="A91" s="92"/>
      <c r="B91" s="143"/>
      <c r="C91" s="92"/>
      <c r="D91" s="92"/>
      <c r="E91" s="92"/>
      <c r="F91" s="93"/>
      <c r="G91" s="147" t="s">
        <v>158</v>
      </c>
      <c r="H91" s="92"/>
      <c r="I91" s="94"/>
      <c r="J91" s="92"/>
      <c r="K91" s="92"/>
      <c r="L91" s="92"/>
      <c r="M91" s="92"/>
      <c r="N91" s="94"/>
      <c r="O91" s="94"/>
      <c r="P91" s="95" t="str">
        <f>IFERROR(INDEX('Lists (to be hidden)'!$E:$E,MATCH(Q91,'Lists (to be hidden)'!$F:$F,0)),"")</f>
        <v/>
      </c>
      <c r="Q91" s="79"/>
      <c r="R91" s="97" t="str">
        <f>IFERROR(INDEX('Lists (to be hidden)'!$G:$G,MATCH(Q91,'Lists (to be hidden)'!$F:$F,0)),"")</f>
        <v/>
      </c>
      <c r="S91" s="72"/>
      <c r="T91" s="76"/>
    </row>
    <row r="92" spans="1:20" x14ac:dyDescent="0.35">
      <c r="A92" s="92"/>
      <c r="B92" s="143"/>
      <c r="C92" s="92"/>
      <c r="D92" s="92"/>
      <c r="E92" s="92"/>
      <c r="F92" s="93"/>
      <c r="G92" s="147" t="s">
        <v>159</v>
      </c>
      <c r="H92" s="92"/>
      <c r="I92" s="94"/>
      <c r="J92" s="92"/>
      <c r="K92" s="92"/>
      <c r="L92" s="92"/>
      <c r="M92" s="92"/>
      <c r="N92" s="94"/>
      <c r="O92" s="94"/>
      <c r="P92" s="95" t="str">
        <f>IFERROR(INDEX('Lists (to be hidden)'!$E:$E,MATCH(Q92,'Lists (to be hidden)'!$F:$F,0)),"")</f>
        <v/>
      </c>
      <c r="Q92" s="79"/>
      <c r="R92" s="97" t="str">
        <f>IFERROR(INDEX('Lists (to be hidden)'!$G:$G,MATCH(Q92,'Lists (to be hidden)'!$F:$F,0)),"")</f>
        <v/>
      </c>
      <c r="S92" s="72"/>
      <c r="T92" s="76"/>
    </row>
    <row r="93" spans="1:20" x14ac:dyDescent="0.35">
      <c r="A93" s="92"/>
      <c r="B93" s="143"/>
      <c r="C93" s="92"/>
      <c r="D93" s="92"/>
      <c r="E93" s="92"/>
      <c r="F93" s="93"/>
      <c r="G93" s="148" t="s">
        <v>160</v>
      </c>
      <c r="H93" s="92"/>
      <c r="I93" s="94"/>
      <c r="J93" s="92"/>
      <c r="K93" s="92"/>
      <c r="L93" s="92"/>
      <c r="M93" s="92"/>
      <c r="N93" s="94"/>
      <c r="O93" s="94"/>
      <c r="P93" s="95" t="str">
        <f>IFERROR(INDEX('Lists (to be hidden)'!$E:$E,MATCH(Q93,'Lists (to be hidden)'!$F:$F,0)),"")</f>
        <v/>
      </c>
      <c r="Q93" s="79"/>
      <c r="R93" s="97" t="str">
        <f>IFERROR(INDEX('Lists (to be hidden)'!$G:$G,MATCH(Q93,'Lists (to be hidden)'!$F:$F,0)),"")</f>
        <v/>
      </c>
      <c r="S93" s="72"/>
      <c r="T93" s="76"/>
    </row>
    <row r="94" spans="1:20" x14ac:dyDescent="0.35">
      <c r="A94" s="92"/>
      <c r="B94" s="143"/>
      <c r="C94" s="92"/>
      <c r="D94" s="92"/>
      <c r="E94" s="92"/>
      <c r="F94" s="93"/>
      <c r="G94" s="147" t="s">
        <v>161</v>
      </c>
      <c r="H94" s="92"/>
      <c r="I94" s="94"/>
      <c r="J94" s="92"/>
      <c r="K94" s="92"/>
      <c r="L94" s="92"/>
      <c r="M94" s="92"/>
      <c r="N94" s="94"/>
      <c r="O94" s="94"/>
      <c r="P94" s="95" t="str">
        <f>IFERROR(INDEX('Lists (to be hidden)'!$E:$E,MATCH(Q94,'Lists (to be hidden)'!$F:$F,0)),"")</f>
        <v/>
      </c>
      <c r="Q94" s="79"/>
      <c r="R94" s="97" t="str">
        <f>IFERROR(INDEX('Lists (to be hidden)'!$G:$G,MATCH(Q94,'Lists (to be hidden)'!$F:$F,0)),"")</f>
        <v/>
      </c>
      <c r="S94" s="72"/>
      <c r="T94" s="76"/>
    </row>
    <row r="95" spans="1:20" x14ac:dyDescent="0.35">
      <c r="A95" s="92"/>
      <c r="B95" s="143"/>
      <c r="C95" s="92"/>
      <c r="D95" s="92"/>
      <c r="E95" s="92"/>
      <c r="F95" s="93"/>
      <c r="G95" s="147" t="s">
        <v>162</v>
      </c>
      <c r="H95" s="92"/>
      <c r="I95" s="94"/>
      <c r="J95" s="92"/>
      <c r="K95" s="92"/>
      <c r="L95" s="92"/>
      <c r="M95" s="92"/>
      <c r="N95" s="94"/>
      <c r="O95" s="94"/>
      <c r="P95" s="95" t="str">
        <f>IFERROR(INDEX('Lists (to be hidden)'!$E:$E,MATCH(Q95,'Lists (to be hidden)'!$F:$F,0)),"")</f>
        <v/>
      </c>
      <c r="Q95" s="79"/>
      <c r="R95" s="97" t="str">
        <f>IFERROR(INDEX('Lists (to be hidden)'!$G:$G,MATCH(Q95,'Lists (to be hidden)'!$F:$F,0)),"")</f>
        <v/>
      </c>
      <c r="S95" s="72"/>
      <c r="T95" s="76"/>
    </row>
    <row r="96" spans="1:20" x14ac:dyDescent="0.35">
      <c r="A96" s="92"/>
      <c r="B96" s="143"/>
      <c r="C96" s="92"/>
      <c r="D96" s="92"/>
      <c r="E96" s="92"/>
      <c r="F96" s="93"/>
      <c r="G96" s="147" t="s">
        <v>163</v>
      </c>
      <c r="H96" s="92"/>
      <c r="I96" s="94"/>
      <c r="J96" s="92"/>
      <c r="K96" s="92"/>
      <c r="L96" s="92"/>
      <c r="M96" s="92"/>
      <c r="N96" s="94"/>
      <c r="O96" s="94"/>
      <c r="P96" s="95" t="str">
        <f>IFERROR(INDEX('Lists (to be hidden)'!$E:$E,MATCH(Q96,'Lists (to be hidden)'!$F:$F,0)),"")</f>
        <v/>
      </c>
      <c r="Q96" s="79"/>
      <c r="R96" s="97" t="str">
        <f>IFERROR(INDEX('Lists (to be hidden)'!$G:$G,MATCH(Q96,'Lists (to be hidden)'!$F:$F,0)),"")</f>
        <v/>
      </c>
      <c r="S96" s="72"/>
      <c r="T96" s="76"/>
    </row>
    <row r="97" spans="1:20" x14ac:dyDescent="0.35">
      <c r="A97" s="92"/>
      <c r="B97" s="143"/>
      <c r="C97" s="92"/>
      <c r="D97" s="92"/>
      <c r="E97" s="92"/>
      <c r="F97" s="93"/>
      <c r="G97" s="147" t="s">
        <v>164</v>
      </c>
      <c r="H97" s="92"/>
      <c r="I97" s="94"/>
      <c r="J97" s="92"/>
      <c r="K97" s="92"/>
      <c r="L97" s="92"/>
      <c r="M97" s="92"/>
      <c r="N97" s="94"/>
      <c r="O97" s="94"/>
      <c r="P97" s="95" t="str">
        <f>IFERROR(INDEX('Lists (to be hidden)'!$E:$E,MATCH(Q97,'Lists (to be hidden)'!$F:$F,0)),"")</f>
        <v/>
      </c>
      <c r="Q97" s="79"/>
      <c r="R97" s="97" t="str">
        <f>IFERROR(INDEX('Lists (to be hidden)'!$G:$G,MATCH(Q97,'Lists (to be hidden)'!$F:$F,0)),"")</f>
        <v/>
      </c>
      <c r="S97" s="72"/>
      <c r="T97" s="76"/>
    </row>
    <row r="98" spans="1:20" x14ac:dyDescent="0.35">
      <c r="A98" s="92"/>
      <c r="B98" s="143"/>
      <c r="C98" s="92"/>
      <c r="D98" s="92"/>
      <c r="E98" s="92"/>
      <c r="F98" s="93"/>
      <c r="G98" s="148" t="s">
        <v>165</v>
      </c>
      <c r="H98" s="92"/>
      <c r="I98" s="94"/>
      <c r="J98" s="92"/>
      <c r="K98" s="92"/>
      <c r="L98" s="92"/>
      <c r="M98" s="92"/>
      <c r="N98" s="94"/>
      <c r="O98" s="94"/>
      <c r="P98" s="95" t="str">
        <f>IFERROR(INDEX('Lists (to be hidden)'!$E:$E,MATCH(Q98,'Lists (to be hidden)'!$F:$F,0)),"")</f>
        <v/>
      </c>
      <c r="Q98" s="79"/>
      <c r="R98" s="97" t="str">
        <f>IFERROR(INDEX('Lists (to be hidden)'!$G:$G,MATCH(Q98,'Lists (to be hidden)'!$F:$F,0)),"")</f>
        <v/>
      </c>
      <c r="S98" s="72"/>
      <c r="T98" s="76"/>
    </row>
    <row r="99" spans="1:20" x14ac:dyDescent="0.35">
      <c r="A99" s="92"/>
      <c r="B99" s="143"/>
      <c r="C99" s="92"/>
      <c r="D99" s="92"/>
      <c r="E99" s="92"/>
      <c r="F99" s="93"/>
      <c r="G99" s="147" t="s">
        <v>166</v>
      </c>
      <c r="H99" s="92"/>
      <c r="I99" s="94"/>
      <c r="J99" s="92"/>
      <c r="K99" s="92"/>
      <c r="L99" s="92"/>
      <c r="M99" s="92"/>
      <c r="N99" s="94"/>
      <c r="O99" s="94"/>
      <c r="P99" s="95" t="str">
        <f>IFERROR(INDEX('Lists (to be hidden)'!$E:$E,MATCH(Q99,'Lists (to be hidden)'!$F:$F,0)),"")</f>
        <v/>
      </c>
      <c r="Q99" s="79"/>
      <c r="R99" s="97" t="str">
        <f>IFERROR(INDEX('Lists (to be hidden)'!$G:$G,MATCH(Q99,'Lists (to be hidden)'!$F:$F,0)),"")</f>
        <v/>
      </c>
      <c r="S99" s="72"/>
      <c r="T99" s="76"/>
    </row>
    <row r="100" spans="1:20" x14ac:dyDescent="0.35">
      <c r="A100" s="92"/>
      <c r="B100" s="143"/>
      <c r="C100" s="92"/>
      <c r="D100" s="92"/>
      <c r="E100" s="92"/>
      <c r="F100" s="93"/>
      <c r="G100" s="147" t="s">
        <v>167</v>
      </c>
      <c r="H100" s="92"/>
      <c r="I100" s="94"/>
      <c r="J100" s="92"/>
      <c r="K100" s="92"/>
      <c r="L100" s="92"/>
      <c r="M100" s="92"/>
      <c r="N100" s="94"/>
      <c r="O100" s="94"/>
      <c r="P100" s="95" t="str">
        <f>IFERROR(INDEX('Lists (to be hidden)'!$E:$E,MATCH(Q100,'Lists (to be hidden)'!$F:$F,0)),"")</f>
        <v/>
      </c>
      <c r="Q100" s="79"/>
      <c r="R100" s="97" t="str">
        <f>IFERROR(INDEX('Lists (to be hidden)'!$G:$G,MATCH(Q100,'Lists (to be hidden)'!$F:$F,0)),"")</f>
        <v/>
      </c>
      <c r="S100" s="72"/>
      <c r="T100" s="76"/>
    </row>
    <row r="101" spans="1:20" x14ac:dyDescent="0.35">
      <c r="A101" s="92"/>
      <c r="B101" s="143"/>
      <c r="C101" s="92"/>
      <c r="D101" s="92"/>
      <c r="E101" s="92"/>
      <c r="F101" s="93"/>
      <c r="G101" s="148" t="s">
        <v>168</v>
      </c>
      <c r="H101" s="92"/>
      <c r="I101" s="94"/>
      <c r="J101" s="92"/>
      <c r="K101" s="92"/>
      <c r="L101" s="92"/>
      <c r="M101" s="92"/>
      <c r="N101" s="94"/>
      <c r="O101" s="94"/>
      <c r="P101" s="95" t="str">
        <f>IFERROR(INDEX('Lists (to be hidden)'!$E:$E,MATCH(Q101,'Lists (to be hidden)'!$F:$F,0)),"")</f>
        <v/>
      </c>
      <c r="Q101" s="79"/>
      <c r="R101" s="97" t="str">
        <f>IFERROR(INDEX('Lists (to be hidden)'!$G:$G,MATCH(Q101,'Lists (to be hidden)'!$F:$F,0)),"")</f>
        <v/>
      </c>
      <c r="S101" s="72"/>
      <c r="T101" s="76"/>
    </row>
    <row r="102" spans="1:20" x14ac:dyDescent="0.35">
      <c r="A102" s="92"/>
      <c r="B102" s="143"/>
      <c r="C102" s="92"/>
      <c r="D102" s="92"/>
      <c r="E102" s="92"/>
      <c r="F102" s="93"/>
      <c r="G102" s="147" t="s">
        <v>169</v>
      </c>
      <c r="H102" s="92"/>
      <c r="I102" s="94"/>
      <c r="J102" s="92"/>
      <c r="K102" s="92"/>
      <c r="L102" s="92"/>
      <c r="M102" s="92"/>
      <c r="N102" s="94"/>
      <c r="O102" s="94"/>
      <c r="P102" s="95" t="str">
        <f>IFERROR(INDEX('Lists (to be hidden)'!$E:$E,MATCH(Q102,'Lists (to be hidden)'!$F:$F,0)),"")</f>
        <v/>
      </c>
      <c r="Q102" s="79"/>
      <c r="R102" s="97" t="str">
        <f>IFERROR(INDEX('Lists (to be hidden)'!$G:$G,MATCH(Q102,'Lists (to be hidden)'!$F:$F,0)),"")</f>
        <v/>
      </c>
      <c r="S102" s="72"/>
      <c r="T102" s="76"/>
    </row>
    <row r="103" spans="1:20" x14ac:dyDescent="0.35">
      <c r="A103" s="92"/>
      <c r="B103" s="143"/>
      <c r="C103" s="92"/>
      <c r="D103" s="92"/>
      <c r="E103" s="92"/>
      <c r="F103" s="93"/>
      <c r="G103" s="147" t="s">
        <v>170</v>
      </c>
      <c r="H103" s="92"/>
      <c r="I103" s="94"/>
      <c r="J103" s="92"/>
      <c r="K103" s="92"/>
      <c r="L103" s="92"/>
      <c r="M103" s="92"/>
      <c r="N103" s="94"/>
      <c r="O103" s="94"/>
      <c r="P103" s="95" t="str">
        <f>IFERROR(INDEX('Lists (to be hidden)'!$E:$E,MATCH(Q103,'Lists (to be hidden)'!$F:$F,0)),"")</f>
        <v/>
      </c>
      <c r="Q103" s="79"/>
      <c r="R103" s="97" t="str">
        <f>IFERROR(INDEX('Lists (to be hidden)'!$G:$G,MATCH(Q103,'Lists (to be hidden)'!$F:$F,0)),"")</f>
        <v/>
      </c>
      <c r="S103" s="72"/>
      <c r="T103" s="76"/>
    </row>
    <row r="104" spans="1:20" x14ac:dyDescent="0.35">
      <c r="A104" s="92"/>
      <c r="B104" s="143"/>
      <c r="C104" s="92"/>
      <c r="D104" s="92"/>
      <c r="E104" s="92"/>
      <c r="F104" s="93"/>
      <c r="G104" s="147" t="s">
        <v>171</v>
      </c>
      <c r="H104" s="92"/>
      <c r="I104" s="94"/>
      <c r="J104" s="92"/>
      <c r="K104" s="92"/>
      <c r="L104" s="92"/>
      <c r="M104" s="92"/>
      <c r="N104" s="94"/>
      <c r="O104" s="94"/>
      <c r="P104" s="95" t="str">
        <f>IFERROR(INDEX('Lists (to be hidden)'!$E:$E,MATCH(Q104,'Lists (to be hidden)'!$F:$F,0)),"")</f>
        <v/>
      </c>
      <c r="Q104" s="79"/>
      <c r="R104" s="97" t="str">
        <f>IFERROR(INDEX('Lists (to be hidden)'!$G:$G,MATCH(Q104,'Lists (to be hidden)'!$F:$F,0)),"")</f>
        <v/>
      </c>
      <c r="S104" s="72"/>
      <c r="T104" s="76"/>
    </row>
  </sheetData>
  <sheetProtection algorithmName="SHA-512" hashValue="JT6BPLt7hT74kdWflqj2XmpNimGd79UxZVMrXmcgIq1WCaDBZyPZqvQQmXa6zI7x6//RQeR/rSwjaRDv9bGcHA==" saltValue="QJKjLdNDnshH28imSmgLmQ==" spinCount="100000" sheet="1" objects="1" scenarios="1"/>
  <phoneticPr fontId="5" type="noConversion"/>
  <dataValidations count="1">
    <dataValidation type="list" allowBlank="1" showInputMessage="1" showErrorMessage="1" sqref="Q3 R2 R4 Q5:Q104" xr:uid="{00000000-0002-0000-0300-000000000000}">
      <formula1>ATA_SUB</formula1>
    </dataValidation>
  </dataValidations>
  <pageMargins left="0.7" right="0.7" top="0.75" bottom="0.75" header="0.3" footer="0.3"/>
  <ignoredErrors>
    <ignoredError sqref="P5:P54 R5:R54" calculatedColumn="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105"/>
  <sheetViews>
    <sheetView workbookViewId="0"/>
  </sheetViews>
  <sheetFormatPr defaultRowHeight="14.5" x14ac:dyDescent="0.35"/>
  <cols>
    <col min="1" max="1" width="34.6328125" customWidth="1"/>
    <col min="2" max="5" width="15.6328125" customWidth="1"/>
    <col min="6" max="6" width="15.6328125" style="10" customWidth="1"/>
    <col min="7" max="7" width="15.6328125" customWidth="1"/>
    <col min="8" max="8" width="13.90625" customWidth="1"/>
    <col min="9" max="9" width="16.6328125" style="3" customWidth="1"/>
    <col min="10" max="10" width="19.453125" customWidth="1"/>
    <col min="11" max="11" width="26.90625" style="3" customWidth="1"/>
    <col min="12" max="12" width="37.6328125" style="3" customWidth="1"/>
    <col min="13" max="14" width="37.6328125" customWidth="1"/>
    <col min="15" max="15" width="20.54296875" customWidth="1"/>
    <col min="16" max="16" width="32" bestFit="1" customWidth="1"/>
  </cols>
  <sheetData>
    <row r="1" spans="1:16" s="70" customFormat="1" x14ac:dyDescent="0.35">
      <c r="A1" s="98" t="s">
        <v>199</v>
      </c>
      <c r="B1" s="98" t="s">
        <v>37</v>
      </c>
      <c r="C1" s="98" t="s">
        <v>38</v>
      </c>
      <c r="D1" s="98" t="s">
        <v>39</v>
      </c>
      <c r="E1" s="98" t="s">
        <v>40</v>
      </c>
      <c r="F1" s="99" t="s">
        <v>41</v>
      </c>
      <c r="G1" s="98" t="s">
        <v>200</v>
      </c>
      <c r="H1" s="98" t="s">
        <v>201</v>
      </c>
      <c r="I1" s="100" t="s">
        <v>202</v>
      </c>
      <c r="J1" s="98" t="s">
        <v>203</v>
      </c>
      <c r="K1" s="100" t="s">
        <v>50</v>
      </c>
      <c r="L1" s="100" t="s">
        <v>51</v>
      </c>
      <c r="M1" s="101" t="s">
        <v>52</v>
      </c>
      <c r="N1" s="101" t="s">
        <v>53</v>
      </c>
      <c r="O1" s="98" t="s">
        <v>54</v>
      </c>
      <c r="P1" s="101" t="s">
        <v>55</v>
      </c>
    </row>
    <row r="2" spans="1:16" x14ac:dyDescent="0.35">
      <c r="A2" s="84" t="s">
        <v>56</v>
      </c>
      <c r="B2" s="84"/>
      <c r="C2" s="84"/>
      <c r="D2" s="84"/>
      <c r="E2" s="84"/>
      <c r="F2" s="84"/>
      <c r="G2" s="84"/>
      <c r="H2" s="84"/>
      <c r="I2" s="84"/>
      <c r="J2" s="84"/>
      <c r="K2" s="84"/>
      <c r="L2" s="84"/>
      <c r="M2" s="84"/>
      <c r="N2" s="84"/>
      <c r="O2" s="84"/>
      <c r="P2" s="84"/>
    </row>
    <row r="3" spans="1:16" x14ac:dyDescent="0.35">
      <c r="A3" s="118" t="s">
        <v>204</v>
      </c>
      <c r="B3" s="118" t="s">
        <v>67</v>
      </c>
      <c r="C3" s="118" t="s">
        <v>58</v>
      </c>
      <c r="D3" s="118" t="s">
        <v>59</v>
      </c>
      <c r="E3" s="118" t="s">
        <v>60</v>
      </c>
      <c r="F3" s="132">
        <v>2133</v>
      </c>
      <c r="G3" s="145" t="s">
        <v>61</v>
      </c>
      <c r="H3" s="124">
        <v>43994</v>
      </c>
      <c r="I3" s="125">
        <v>51000</v>
      </c>
      <c r="J3" s="118"/>
      <c r="K3" s="125">
        <v>0</v>
      </c>
      <c r="L3" s="125">
        <v>51000</v>
      </c>
      <c r="M3" s="75" t="str">
        <f>IFERROR(INDEX('Lists (to be hidden)'!$E:$E,MATCH(N3,'Lists (to be hidden)'!$F:$F,0)),"")</f>
        <v>Other Request</v>
      </c>
      <c r="N3" s="118" t="s">
        <v>205</v>
      </c>
      <c r="O3" s="75" t="str">
        <f>IFERROR(INDEX('Lists (to be hidden)'!$G:$G,MATCH(N3,'Lists (to be hidden)'!$F:$F,0)),"")</f>
        <v>Items Not Listed Above – to include other eligible expenses that are not captured in the available expenditure categories</v>
      </c>
      <c r="P3" s="118" t="s">
        <v>72</v>
      </c>
    </row>
    <row r="4" spans="1:16" x14ac:dyDescent="0.35">
      <c r="A4" s="118" t="s">
        <v>206</v>
      </c>
      <c r="B4" s="118" t="s">
        <v>67</v>
      </c>
      <c r="C4" s="118" t="s">
        <v>58</v>
      </c>
      <c r="D4" s="118" t="s">
        <v>59</v>
      </c>
      <c r="E4" s="118" t="s">
        <v>60</v>
      </c>
      <c r="F4" s="132">
        <v>2133</v>
      </c>
      <c r="G4" s="146" t="s">
        <v>68</v>
      </c>
      <c r="H4" s="124">
        <v>43994</v>
      </c>
      <c r="I4" s="125">
        <v>52123</v>
      </c>
      <c r="J4" s="118"/>
      <c r="K4" s="125">
        <v>0</v>
      </c>
      <c r="L4" s="125">
        <v>52123</v>
      </c>
      <c r="M4" s="88" t="str">
        <f>IFERROR(INDEX('Lists (to be hidden)'!$E:$E,MATCH(N4,'Lists (to be hidden)'!$F:$F,0)),"")</f>
        <v>Other Request</v>
      </c>
      <c r="N4" s="118" t="s">
        <v>205</v>
      </c>
      <c r="O4" s="88" t="str">
        <f>IFERROR(INDEX('Lists (to be hidden)'!$G:$G,MATCH(N4,'Lists (to be hidden)'!$F:$F,0)),"")</f>
        <v>Items Not Listed Above – to include other eligible expenses that are not captured in the available expenditure categories</v>
      </c>
      <c r="P4" s="118" t="s">
        <v>72</v>
      </c>
    </row>
    <row r="5" spans="1:16" x14ac:dyDescent="0.35">
      <c r="A5" s="84" t="s">
        <v>73</v>
      </c>
      <c r="B5" s="84"/>
      <c r="C5" s="84"/>
      <c r="D5" s="84"/>
      <c r="E5" s="84"/>
      <c r="F5" s="84"/>
      <c r="G5" s="84"/>
      <c r="H5" s="84"/>
      <c r="I5" s="84"/>
      <c r="J5" s="84"/>
      <c r="K5" s="84"/>
      <c r="L5" s="84"/>
      <c r="M5" s="84"/>
      <c r="N5" s="84"/>
      <c r="O5" s="84"/>
      <c r="P5" s="84"/>
    </row>
    <row r="6" spans="1:16" x14ac:dyDescent="0.35">
      <c r="A6" s="72"/>
      <c r="B6" s="72"/>
      <c r="C6" s="72"/>
      <c r="D6" s="72"/>
      <c r="E6" s="72"/>
      <c r="F6" s="77"/>
      <c r="G6" s="148" t="s">
        <v>61</v>
      </c>
      <c r="H6" s="72"/>
      <c r="I6" s="74"/>
      <c r="J6" s="72"/>
      <c r="K6" s="74"/>
      <c r="L6" s="74"/>
      <c r="M6" s="91" t="str">
        <f>IFERROR(INDEX('Lists (to be hidden)'!$E:$E,MATCH(N6,'Lists (to be hidden)'!$F:$F,0)),"")</f>
        <v/>
      </c>
      <c r="N6" s="72"/>
      <c r="O6" s="91" t="str">
        <f>IFERROR(INDEX('Lists (to be hidden)'!$G:$G,MATCH(N6,'Lists (to be hidden)'!$F:$F,0)),"")</f>
        <v/>
      </c>
      <c r="P6" s="72"/>
    </row>
    <row r="7" spans="1:16" x14ac:dyDescent="0.35">
      <c r="A7" s="72"/>
      <c r="B7" s="72"/>
      <c r="C7" s="72"/>
      <c r="D7" s="72"/>
      <c r="E7" s="72"/>
      <c r="F7" s="77"/>
      <c r="G7" s="147" t="s">
        <v>68</v>
      </c>
      <c r="H7" s="72"/>
      <c r="I7" s="74"/>
      <c r="J7" s="72"/>
      <c r="K7" s="74"/>
      <c r="L7" s="74"/>
      <c r="M7" s="91" t="str">
        <f>IFERROR(INDEX('Lists (to be hidden)'!$E:$E,MATCH(N7,'Lists (to be hidden)'!$F:$F,0)),"")</f>
        <v/>
      </c>
      <c r="N7" s="72"/>
      <c r="O7" s="91" t="str">
        <f>IFERROR(INDEX('Lists (to be hidden)'!$G:$G,MATCH(N7,'Lists (to be hidden)'!$F:$F,0)),"")</f>
        <v/>
      </c>
      <c r="P7" s="72"/>
    </row>
    <row r="8" spans="1:16" x14ac:dyDescent="0.35">
      <c r="A8" s="72"/>
      <c r="B8" s="72"/>
      <c r="C8" s="72"/>
      <c r="D8" s="72"/>
      <c r="E8" s="72"/>
      <c r="F8" s="77"/>
      <c r="G8" s="147" t="s">
        <v>74</v>
      </c>
      <c r="H8" s="72"/>
      <c r="I8" s="74"/>
      <c r="J8" s="72"/>
      <c r="K8" s="74"/>
      <c r="L8" s="74"/>
      <c r="M8" s="91" t="str">
        <f>IFERROR(INDEX('Lists (to be hidden)'!$E:$E,MATCH(N8,'Lists (to be hidden)'!$F:$F,0)),"")</f>
        <v/>
      </c>
      <c r="N8" s="72"/>
      <c r="O8" s="91" t="str">
        <f>IFERROR(INDEX('Lists (to be hidden)'!$G:$G,MATCH(N8,'Lists (to be hidden)'!$F:$F,0)),"")</f>
        <v/>
      </c>
      <c r="P8" s="72"/>
    </row>
    <row r="9" spans="1:16" x14ac:dyDescent="0.35">
      <c r="A9" s="72"/>
      <c r="B9" s="72"/>
      <c r="C9" s="72"/>
      <c r="D9" s="72"/>
      <c r="E9" s="72"/>
      <c r="F9" s="77"/>
      <c r="G9" s="147" t="s">
        <v>75</v>
      </c>
      <c r="H9" s="72"/>
      <c r="I9" s="74"/>
      <c r="J9" s="72"/>
      <c r="K9" s="74"/>
      <c r="L9" s="74"/>
      <c r="M9" s="91" t="str">
        <f>IFERROR(INDEX('Lists (to be hidden)'!$E:$E,MATCH(N9,'Lists (to be hidden)'!$F:$F,0)),"")</f>
        <v/>
      </c>
      <c r="N9" s="72"/>
      <c r="O9" s="91" t="str">
        <f>IFERROR(INDEX('Lists (to be hidden)'!$G:$G,MATCH(N9,'Lists (to be hidden)'!$F:$F,0)),"")</f>
        <v/>
      </c>
      <c r="P9" s="72"/>
    </row>
    <row r="10" spans="1:16" x14ac:dyDescent="0.35">
      <c r="A10" s="72"/>
      <c r="B10" s="72"/>
      <c r="C10" s="72"/>
      <c r="D10" s="72"/>
      <c r="E10" s="72"/>
      <c r="F10" s="77"/>
      <c r="G10" s="147" t="s">
        <v>76</v>
      </c>
      <c r="H10" s="72"/>
      <c r="I10" s="74"/>
      <c r="J10" s="72"/>
      <c r="K10" s="74"/>
      <c r="L10" s="74"/>
      <c r="M10" s="91" t="str">
        <f>IFERROR(INDEX('Lists (to be hidden)'!$E:$E,MATCH(N10,'Lists (to be hidden)'!$F:$F,0)),"")</f>
        <v/>
      </c>
      <c r="N10" s="72"/>
      <c r="O10" s="91" t="str">
        <f>IFERROR(INDEX('Lists (to be hidden)'!$G:$G,MATCH(N10,'Lists (to be hidden)'!$F:$F,0)),"")</f>
        <v/>
      </c>
      <c r="P10" s="72"/>
    </row>
    <row r="11" spans="1:16" x14ac:dyDescent="0.35">
      <c r="A11" s="72"/>
      <c r="B11" s="72"/>
      <c r="C11" s="72"/>
      <c r="D11" s="72"/>
      <c r="E11" s="72"/>
      <c r="F11" s="77"/>
      <c r="G11" s="148" t="s">
        <v>77</v>
      </c>
      <c r="H11" s="72"/>
      <c r="I11" s="74"/>
      <c r="J11" s="72"/>
      <c r="K11" s="74"/>
      <c r="L11" s="74"/>
      <c r="M11" s="91" t="str">
        <f>IFERROR(INDEX('Lists (to be hidden)'!$E:$E,MATCH(N11,'Lists (to be hidden)'!$F:$F,0)),"")</f>
        <v/>
      </c>
      <c r="N11" s="72"/>
      <c r="O11" s="91" t="str">
        <f>IFERROR(INDEX('Lists (to be hidden)'!$G:$G,MATCH(N11,'Lists (to be hidden)'!$F:$F,0)),"")</f>
        <v/>
      </c>
      <c r="P11" s="72"/>
    </row>
    <row r="12" spans="1:16" x14ac:dyDescent="0.35">
      <c r="A12" s="72"/>
      <c r="B12" s="72"/>
      <c r="C12" s="72"/>
      <c r="D12" s="72"/>
      <c r="E12" s="72"/>
      <c r="F12" s="77"/>
      <c r="G12" s="147" t="s">
        <v>78</v>
      </c>
      <c r="H12" s="72"/>
      <c r="I12" s="74"/>
      <c r="J12" s="72"/>
      <c r="K12" s="74"/>
      <c r="L12" s="74"/>
      <c r="M12" s="91" t="str">
        <f>IFERROR(INDEX('Lists (to be hidden)'!$E:$E,MATCH(N12,'Lists (to be hidden)'!$F:$F,0)),"")</f>
        <v/>
      </c>
      <c r="N12" s="72"/>
      <c r="O12" s="91" t="str">
        <f>IFERROR(INDEX('Lists (to be hidden)'!$G:$G,MATCH(N12,'Lists (to be hidden)'!$F:$F,0)),"")</f>
        <v/>
      </c>
      <c r="P12" s="72"/>
    </row>
    <row r="13" spans="1:16" x14ac:dyDescent="0.35">
      <c r="A13" s="72"/>
      <c r="B13" s="72"/>
      <c r="C13" s="72"/>
      <c r="D13" s="72"/>
      <c r="E13" s="72"/>
      <c r="F13" s="77"/>
      <c r="G13" s="147" t="s">
        <v>79</v>
      </c>
      <c r="H13" s="72"/>
      <c r="I13" s="74"/>
      <c r="J13" s="72"/>
      <c r="K13" s="74"/>
      <c r="L13" s="74"/>
      <c r="M13" s="91" t="str">
        <f>IFERROR(INDEX('Lists (to be hidden)'!$E:$E,MATCH(N13,'Lists (to be hidden)'!$F:$F,0)),"")</f>
        <v/>
      </c>
      <c r="N13" s="72"/>
      <c r="O13" s="91" t="str">
        <f>IFERROR(INDEX('Lists (to be hidden)'!$G:$G,MATCH(N13,'Lists (to be hidden)'!$F:$F,0)),"")</f>
        <v/>
      </c>
      <c r="P13" s="72"/>
    </row>
    <row r="14" spans="1:16" x14ac:dyDescent="0.35">
      <c r="A14" s="72"/>
      <c r="B14" s="72"/>
      <c r="C14" s="72"/>
      <c r="D14" s="72"/>
      <c r="E14" s="72"/>
      <c r="F14" s="77"/>
      <c r="G14" s="148" t="s">
        <v>80</v>
      </c>
      <c r="H14" s="72"/>
      <c r="I14" s="74"/>
      <c r="J14" s="72"/>
      <c r="K14" s="74"/>
      <c r="L14" s="74"/>
      <c r="M14" s="91" t="str">
        <f>IFERROR(INDEX('Lists (to be hidden)'!$E:$E,MATCH(N14,'Lists (to be hidden)'!$F:$F,0)),"")</f>
        <v/>
      </c>
      <c r="N14" s="72"/>
      <c r="O14" s="91" t="str">
        <f>IFERROR(INDEX('Lists (to be hidden)'!$G:$G,MATCH(N14,'Lists (to be hidden)'!$F:$F,0)),"")</f>
        <v/>
      </c>
      <c r="P14" s="72"/>
    </row>
    <row r="15" spans="1:16" x14ac:dyDescent="0.35">
      <c r="A15" s="72"/>
      <c r="B15" s="72"/>
      <c r="C15" s="72"/>
      <c r="D15" s="72"/>
      <c r="E15" s="72"/>
      <c r="F15" s="77"/>
      <c r="G15" s="147" t="s">
        <v>81</v>
      </c>
      <c r="H15" s="72"/>
      <c r="I15" s="74"/>
      <c r="J15" s="72"/>
      <c r="K15" s="74"/>
      <c r="L15" s="74"/>
      <c r="M15" s="91" t="str">
        <f>IFERROR(INDEX('Lists (to be hidden)'!$E:$E,MATCH(N15,'Lists (to be hidden)'!$F:$F,0)),"")</f>
        <v/>
      </c>
      <c r="N15" s="72"/>
      <c r="O15" s="91" t="str">
        <f>IFERROR(INDEX('Lists (to be hidden)'!$G:$G,MATCH(N15,'Lists (to be hidden)'!$F:$F,0)),"")</f>
        <v/>
      </c>
      <c r="P15" s="72"/>
    </row>
    <row r="16" spans="1:16" x14ac:dyDescent="0.35">
      <c r="A16" s="72"/>
      <c r="B16" s="72"/>
      <c r="C16" s="72"/>
      <c r="D16" s="72"/>
      <c r="E16" s="72"/>
      <c r="F16" s="77"/>
      <c r="G16" s="147" t="s">
        <v>82</v>
      </c>
      <c r="H16" s="72"/>
      <c r="I16" s="74"/>
      <c r="J16" s="72"/>
      <c r="K16" s="74"/>
      <c r="L16" s="74"/>
      <c r="M16" s="91" t="str">
        <f>IFERROR(INDEX('Lists (to be hidden)'!$E:$E,MATCH(N16,'Lists (to be hidden)'!$F:$F,0)),"")</f>
        <v/>
      </c>
      <c r="N16" s="72"/>
      <c r="O16" s="91" t="str">
        <f>IFERROR(INDEX('Lists (to be hidden)'!$G:$G,MATCH(N16,'Lists (to be hidden)'!$F:$F,0)),"")</f>
        <v/>
      </c>
      <c r="P16" s="72"/>
    </row>
    <row r="17" spans="1:16" x14ac:dyDescent="0.35">
      <c r="A17" s="72"/>
      <c r="B17" s="72"/>
      <c r="C17" s="72"/>
      <c r="D17" s="72"/>
      <c r="E17" s="72"/>
      <c r="F17" s="77"/>
      <c r="G17" s="147" t="s">
        <v>83</v>
      </c>
      <c r="H17" s="72"/>
      <c r="I17" s="74"/>
      <c r="J17" s="72"/>
      <c r="K17" s="74"/>
      <c r="L17" s="74"/>
      <c r="M17" s="91" t="str">
        <f>IFERROR(INDEX('Lists (to be hidden)'!$E:$E,MATCH(N17,'Lists (to be hidden)'!$F:$F,0)),"")</f>
        <v/>
      </c>
      <c r="N17" s="72"/>
      <c r="O17" s="91" t="str">
        <f>IFERROR(INDEX('Lists (to be hidden)'!$G:$G,MATCH(N17,'Lists (to be hidden)'!$F:$F,0)),"")</f>
        <v/>
      </c>
      <c r="P17" s="72"/>
    </row>
    <row r="18" spans="1:16" x14ac:dyDescent="0.35">
      <c r="A18" s="72"/>
      <c r="B18" s="72"/>
      <c r="C18" s="72"/>
      <c r="D18" s="72"/>
      <c r="E18" s="72"/>
      <c r="F18" s="77"/>
      <c r="G18" s="147" t="s">
        <v>84</v>
      </c>
      <c r="H18" s="72"/>
      <c r="I18" s="74"/>
      <c r="J18" s="72"/>
      <c r="K18" s="74"/>
      <c r="L18" s="74"/>
      <c r="M18" s="91" t="str">
        <f>IFERROR(INDEX('Lists (to be hidden)'!$E:$E,MATCH(N18,'Lists (to be hidden)'!$F:$F,0)),"")</f>
        <v/>
      </c>
      <c r="N18" s="72"/>
      <c r="O18" s="91" t="str">
        <f>IFERROR(INDEX('Lists (to be hidden)'!$G:$G,MATCH(N18,'Lists (to be hidden)'!$F:$F,0)),"")</f>
        <v/>
      </c>
      <c r="P18" s="72"/>
    </row>
    <row r="19" spans="1:16" x14ac:dyDescent="0.35">
      <c r="A19" s="72"/>
      <c r="B19" s="72"/>
      <c r="C19" s="72"/>
      <c r="D19" s="72"/>
      <c r="E19" s="72"/>
      <c r="F19" s="77"/>
      <c r="G19" s="148" t="s">
        <v>85</v>
      </c>
      <c r="H19" s="72"/>
      <c r="I19" s="74"/>
      <c r="J19" s="72"/>
      <c r="K19" s="74"/>
      <c r="L19" s="74"/>
      <c r="M19" s="91" t="str">
        <f>IFERROR(INDEX('Lists (to be hidden)'!$E:$E,MATCH(N19,'Lists (to be hidden)'!$F:$F,0)),"")</f>
        <v/>
      </c>
      <c r="N19" s="72"/>
      <c r="O19" s="91" t="str">
        <f>IFERROR(INDEX('Lists (to be hidden)'!$G:$G,MATCH(N19,'Lists (to be hidden)'!$F:$F,0)),"")</f>
        <v/>
      </c>
      <c r="P19" s="72"/>
    </row>
    <row r="20" spans="1:16" x14ac:dyDescent="0.35">
      <c r="A20" s="72"/>
      <c r="B20" s="72"/>
      <c r="C20" s="72"/>
      <c r="D20" s="72"/>
      <c r="E20" s="72"/>
      <c r="F20" s="77"/>
      <c r="G20" s="147" t="s">
        <v>86</v>
      </c>
      <c r="H20" s="72"/>
      <c r="I20" s="74"/>
      <c r="J20" s="72"/>
      <c r="K20" s="74"/>
      <c r="L20" s="74"/>
      <c r="M20" s="91" t="str">
        <f>IFERROR(INDEX('Lists (to be hidden)'!$E:$E,MATCH(N20,'Lists (to be hidden)'!$F:$F,0)),"")</f>
        <v/>
      </c>
      <c r="N20" s="72"/>
      <c r="O20" s="91" t="str">
        <f>IFERROR(INDEX('Lists (to be hidden)'!$G:$G,MATCH(N20,'Lists (to be hidden)'!$F:$F,0)),"")</f>
        <v/>
      </c>
      <c r="P20" s="72"/>
    </row>
    <row r="21" spans="1:16" x14ac:dyDescent="0.35">
      <c r="A21" s="72"/>
      <c r="B21" s="72"/>
      <c r="C21" s="72"/>
      <c r="D21" s="72"/>
      <c r="E21" s="72"/>
      <c r="F21" s="77"/>
      <c r="G21" s="147" t="s">
        <v>87</v>
      </c>
      <c r="H21" s="72"/>
      <c r="I21" s="74"/>
      <c r="J21" s="72"/>
      <c r="K21" s="74"/>
      <c r="L21" s="74"/>
      <c r="M21" s="91" t="str">
        <f>IFERROR(INDEX('Lists (to be hidden)'!$E:$E,MATCH(N21,'Lists (to be hidden)'!$F:$F,0)),"")</f>
        <v/>
      </c>
      <c r="N21" s="72"/>
      <c r="O21" s="91" t="str">
        <f>IFERROR(INDEX('Lists (to be hidden)'!$G:$G,MATCH(N21,'Lists (to be hidden)'!$F:$F,0)),"")</f>
        <v/>
      </c>
      <c r="P21" s="72"/>
    </row>
    <row r="22" spans="1:16" x14ac:dyDescent="0.35">
      <c r="A22" s="72"/>
      <c r="B22" s="72"/>
      <c r="C22" s="72"/>
      <c r="D22" s="72"/>
      <c r="E22" s="72"/>
      <c r="F22" s="77"/>
      <c r="G22" s="148" t="s">
        <v>88</v>
      </c>
      <c r="H22" s="72"/>
      <c r="I22" s="74"/>
      <c r="J22" s="72"/>
      <c r="K22" s="74"/>
      <c r="L22" s="74"/>
      <c r="M22" s="91" t="str">
        <f>IFERROR(INDEX('Lists (to be hidden)'!$E:$E,MATCH(N22,'Lists (to be hidden)'!$F:$F,0)),"")</f>
        <v/>
      </c>
      <c r="N22" s="72"/>
      <c r="O22" s="91" t="str">
        <f>IFERROR(INDEX('Lists (to be hidden)'!$G:$G,MATCH(N22,'Lists (to be hidden)'!$F:$F,0)),"")</f>
        <v/>
      </c>
      <c r="P22" s="72"/>
    </row>
    <row r="23" spans="1:16" x14ac:dyDescent="0.35">
      <c r="A23" s="72"/>
      <c r="B23" s="72"/>
      <c r="C23" s="72"/>
      <c r="D23" s="72"/>
      <c r="E23" s="72"/>
      <c r="F23" s="77"/>
      <c r="G23" s="147" t="s">
        <v>89</v>
      </c>
      <c r="H23" s="72"/>
      <c r="I23" s="74"/>
      <c r="J23" s="72"/>
      <c r="K23" s="74"/>
      <c r="L23" s="74"/>
      <c r="M23" s="91" t="str">
        <f>IFERROR(INDEX('Lists (to be hidden)'!$E:$E,MATCH(N23,'Lists (to be hidden)'!$F:$F,0)),"")</f>
        <v/>
      </c>
      <c r="N23" s="72"/>
      <c r="O23" s="91" t="str">
        <f>IFERROR(INDEX('Lists (to be hidden)'!$G:$G,MATCH(N23,'Lists (to be hidden)'!$F:$F,0)),"")</f>
        <v/>
      </c>
      <c r="P23" s="72"/>
    </row>
    <row r="24" spans="1:16" x14ac:dyDescent="0.35">
      <c r="A24" s="72"/>
      <c r="B24" s="72"/>
      <c r="C24" s="72"/>
      <c r="D24" s="72"/>
      <c r="E24" s="72"/>
      <c r="F24" s="77"/>
      <c r="G24" s="147" t="s">
        <v>90</v>
      </c>
      <c r="H24" s="72"/>
      <c r="I24" s="74"/>
      <c r="J24" s="72"/>
      <c r="K24" s="74"/>
      <c r="L24" s="74"/>
      <c r="M24" s="91" t="str">
        <f>IFERROR(INDEX('Lists (to be hidden)'!$E:$E,MATCH(N24,'Lists (to be hidden)'!$F:$F,0)),"")</f>
        <v/>
      </c>
      <c r="N24" s="72"/>
      <c r="O24" s="91" t="str">
        <f>IFERROR(INDEX('Lists (to be hidden)'!$G:$G,MATCH(N24,'Lists (to be hidden)'!$F:$F,0)),"")</f>
        <v/>
      </c>
      <c r="P24" s="72"/>
    </row>
    <row r="25" spans="1:16" x14ac:dyDescent="0.35">
      <c r="A25" s="72"/>
      <c r="B25" s="72"/>
      <c r="C25" s="72"/>
      <c r="D25" s="72"/>
      <c r="E25" s="72"/>
      <c r="F25" s="77"/>
      <c r="G25" s="147" t="s">
        <v>91</v>
      </c>
      <c r="H25" s="72"/>
      <c r="I25" s="74"/>
      <c r="J25" s="72"/>
      <c r="K25" s="74"/>
      <c r="L25" s="74"/>
      <c r="M25" s="91" t="str">
        <f>IFERROR(INDEX('Lists (to be hidden)'!$E:$E,MATCH(N25,'Lists (to be hidden)'!$F:$F,0)),"")</f>
        <v/>
      </c>
      <c r="N25" s="72"/>
      <c r="O25" s="91" t="str">
        <f>IFERROR(INDEX('Lists (to be hidden)'!$G:$G,MATCH(N25,'Lists (to be hidden)'!$F:$F,0)),"")</f>
        <v/>
      </c>
      <c r="P25" s="72"/>
    </row>
    <row r="26" spans="1:16" x14ac:dyDescent="0.35">
      <c r="A26" s="72"/>
      <c r="B26" s="72"/>
      <c r="C26" s="72"/>
      <c r="D26" s="72"/>
      <c r="E26" s="72"/>
      <c r="F26" s="77"/>
      <c r="G26" s="147" t="s">
        <v>92</v>
      </c>
      <c r="H26" s="72"/>
      <c r="I26" s="74"/>
      <c r="J26" s="72"/>
      <c r="K26" s="74"/>
      <c r="L26" s="74"/>
      <c r="M26" s="91" t="str">
        <f>IFERROR(INDEX('Lists (to be hidden)'!$E:$E,MATCH(N26,'Lists (to be hidden)'!$F:$F,0)),"")</f>
        <v/>
      </c>
      <c r="N26" s="72"/>
      <c r="O26" s="91" t="str">
        <f>IFERROR(INDEX('Lists (to be hidden)'!$G:$G,MATCH(N26,'Lists (to be hidden)'!$F:$F,0)),"")</f>
        <v/>
      </c>
      <c r="P26" s="72"/>
    </row>
    <row r="27" spans="1:16" x14ac:dyDescent="0.35">
      <c r="A27" s="72"/>
      <c r="B27" s="72"/>
      <c r="C27" s="72"/>
      <c r="D27" s="72"/>
      <c r="E27" s="72"/>
      <c r="F27" s="77"/>
      <c r="G27" s="148" t="s">
        <v>93</v>
      </c>
      <c r="H27" s="72"/>
      <c r="I27" s="74"/>
      <c r="J27" s="72"/>
      <c r="K27" s="74"/>
      <c r="L27" s="74"/>
      <c r="M27" s="91" t="str">
        <f>IFERROR(INDEX('Lists (to be hidden)'!$E:$E,MATCH(N27,'Lists (to be hidden)'!$F:$F,0)),"")</f>
        <v/>
      </c>
      <c r="N27" s="72"/>
      <c r="O27" s="91" t="str">
        <f>IFERROR(INDEX('Lists (to be hidden)'!$G:$G,MATCH(N27,'Lists (to be hidden)'!$F:$F,0)),"")</f>
        <v/>
      </c>
      <c r="P27" s="72"/>
    </row>
    <row r="28" spans="1:16" x14ac:dyDescent="0.35">
      <c r="A28" s="72"/>
      <c r="B28" s="72"/>
      <c r="C28" s="72"/>
      <c r="D28" s="72"/>
      <c r="E28" s="72"/>
      <c r="F28" s="77"/>
      <c r="G28" s="147" t="s">
        <v>94</v>
      </c>
      <c r="H28" s="72"/>
      <c r="I28" s="74"/>
      <c r="J28" s="72"/>
      <c r="K28" s="74"/>
      <c r="L28" s="74"/>
      <c r="M28" s="91" t="str">
        <f>IFERROR(INDEX('Lists (to be hidden)'!$E:$E,MATCH(N28,'Lists (to be hidden)'!$F:$F,0)),"")</f>
        <v/>
      </c>
      <c r="N28" s="72"/>
      <c r="O28" s="91" t="str">
        <f>IFERROR(INDEX('Lists (to be hidden)'!$G:$G,MATCH(N28,'Lists (to be hidden)'!$F:$F,0)),"")</f>
        <v/>
      </c>
      <c r="P28" s="72"/>
    </row>
    <row r="29" spans="1:16" x14ac:dyDescent="0.35">
      <c r="A29" s="72"/>
      <c r="B29" s="72"/>
      <c r="C29" s="72"/>
      <c r="D29" s="72"/>
      <c r="E29" s="72"/>
      <c r="F29" s="77"/>
      <c r="G29" s="147" t="s">
        <v>95</v>
      </c>
      <c r="H29" s="72"/>
      <c r="I29" s="74"/>
      <c r="J29" s="72"/>
      <c r="K29" s="74"/>
      <c r="L29" s="74"/>
      <c r="M29" s="91" t="str">
        <f>IFERROR(INDEX('Lists (to be hidden)'!$E:$E,MATCH(N29,'Lists (to be hidden)'!$F:$F,0)),"")</f>
        <v/>
      </c>
      <c r="N29" s="72"/>
      <c r="O29" s="91" t="str">
        <f>IFERROR(INDEX('Lists (to be hidden)'!$G:$G,MATCH(N29,'Lists (to be hidden)'!$F:$F,0)),"")</f>
        <v/>
      </c>
      <c r="P29" s="72"/>
    </row>
    <row r="30" spans="1:16" x14ac:dyDescent="0.35">
      <c r="A30" s="72"/>
      <c r="B30" s="72"/>
      <c r="C30" s="72"/>
      <c r="D30" s="72"/>
      <c r="E30" s="72"/>
      <c r="F30" s="77"/>
      <c r="G30" s="148" t="s">
        <v>96</v>
      </c>
      <c r="H30" s="72"/>
      <c r="I30" s="74"/>
      <c r="J30" s="72"/>
      <c r="K30" s="74"/>
      <c r="L30" s="74"/>
      <c r="M30" s="91" t="str">
        <f>IFERROR(INDEX('Lists (to be hidden)'!$E:$E,MATCH(N30,'Lists (to be hidden)'!$F:$F,0)),"")</f>
        <v/>
      </c>
      <c r="N30" s="72"/>
      <c r="O30" s="91" t="str">
        <f>IFERROR(INDEX('Lists (to be hidden)'!$G:$G,MATCH(N30,'Lists (to be hidden)'!$F:$F,0)),"")</f>
        <v/>
      </c>
      <c r="P30" s="72"/>
    </row>
    <row r="31" spans="1:16" x14ac:dyDescent="0.35">
      <c r="A31" s="72"/>
      <c r="B31" s="72"/>
      <c r="C31" s="72"/>
      <c r="D31" s="72"/>
      <c r="E31" s="72"/>
      <c r="F31" s="77"/>
      <c r="G31" s="147" t="s">
        <v>97</v>
      </c>
      <c r="H31" s="72"/>
      <c r="I31" s="74"/>
      <c r="J31" s="72"/>
      <c r="K31" s="74"/>
      <c r="L31" s="74"/>
      <c r="M31" s="91" t="str">
        <f>IFERROR(INDEX('Lists (to be hidden)'!$E:$E,MATCH(N31,'Lists (to be hidden)'!$F:$F,0)),"")</f>
        <v/>
      </c>
      <c r="N31" s="72"/>
      <c r="O31" s="91" t="str">
        <f>IFERROR(INDEX('Lists (to be hidden)'!$G:$G,MATCH(N31,'Lists (to be hidden)'!$F:$F,0)),"")</f>
        <v/>
      </c>
      <c r="P31" s="72"/>
    </row>
    <row r="32" spans="1:16" x14ac:dyDescent="0.35">
      <c r="A32" s="72"/>
      <c r="B32" s="72"/>
      <c r="C32" s="72"/>
      <c r="D32" s="72"/>
      <c r="E32" s="72"/>
      <c r="F32" s="77"/>
      <c r="G32" s="147" t="s">
        <v>98</v>
      </c>
      <c r="H32" s="72"/>
      <c r="I32" s="74"/>
      <c r="J32" s="72"/>
      <c r="K32" s="74"/>
      <c r="L32" s="74"/>
      <c r="M32" s="91" t="str">
        <f>IFERROR(INDEX('Lists (to be hidden)'!$E:$E,MATCH(N32,'Lists (to be hidden)'!$F:$F,0)),"")</f>
        <v/>
      </c>
      <c r="N32" s="72"/>
      <c r="O32" s="91" t="str">
        <f>IFERROR(INDEX('Lists (to be hidden)'!$G:$G,MATCH(N32,'Lists (to be hidden)'!$F:$F,0)),"")</f>
        <v/>
      </c>
      <c r="P32" s="72"/>
    </row>
    <row r="33" spans="1:16" x14ac:dyDescent="0.35">
      <c r="A33" s="72"/>
      <c r="B33" s="72"/>
      <c r="C33" s="72"/>
      <c r="D33" s="72"/>
      <c r="E33" s="72"/>
      <c r="F33" s="77"/>
      <c r="G33" s="147" t="s">
        <v>99</v>
      </c>
      <c r="H33" s="72"/>
      <c r="I33" s="74"/>
      <c r="J33" s="72"/>
      <c r="K33" s="74"/>
      <c r="L33" s="74"/>
      <c r="M33" s="91" t="str">
        <f>IFERROR(INDEX('Lists (to be hidden)'!$E:$E,MATCH(N33,'Lists (to be hidden)'!$F:$F,0)),"")</f>
        <v/>
      </c>
      <c r="N33" s="72"/>
      <c r="O33" s="91" t="str">
        <f>IFERROR(INDEX('Lists (to be hidden)'!$G:$G,MATCH(N33,'Lists (to be hidden)'!$F:$F,0)),"")</f>
        <v/>
      </c>
      <c r="P33" s="72"/>
    </row>
    <row r="34" spans="1:16" x14ac:dyDescent="0.35">
      <c r="A34" s="72"/>
      <c r="B34" s="72"/>
      <c r="C34" s="72"/>
      <c r="D34" s="72"/>
      <c r="E34" s="72"/>
      <c r="F34" s="77"/>
      <c r="G34" s="147" t="s">
        <v>100</v>
      </c>
      <c r="H34" s="72"/>
      <c r="I34" s="74"/>
      <c r="J34" s="72"/>
      <c r="K34" s="74"/>
      <c r="L34" s="74"/>
      <c r="M34" s="91" t="str">
        <f>IFERROR(INDEX('Lists (to be hidden)'!$E:$E,MATCH(N34,'Lists (to be hidden)'!$F:$F,0)),"")</f>
        <v/>
      </c>
      <c r="N34" s="72"/>
      <c r="O34" s="91" t="str">
        <f>IFERROR(INDEX('Lists (to be hidden)'!$G:$G,MATCH(N34,'Lists (to be hidden)'!$F:$F,0)),"")</f>
        <v/>
      </c>
      <c r="P34" s="72"/>
    </row>
    <row r="35" spans="1:16" x14ac:dyDescent="0.35">
      <c r="A35" s="72"/>
      <c r="B35" s="72"/>
      <c r="C35" s="72"/>
      <c r="D35" s="72"/>
      <c r="E35" s="72"/>
      <c r="F35" s="77"/>
      <c r="G35" s="148" t="s">
        <v>101</v>
      </c>
      <c r="H35" s="72"/>
      <c r="I35" s="74"/>
      <c r="J35" s="72"/>
      <c r="K35" s="74"/>
      <c r="L35" s="74"/>
      <c r="M35" s="91" t="str">
        <f>IFERROR(INDEX('Lists (to be hidden)'!$E:$E,MATCH(N35,'Lists (to be hidden)'!$F:$F,0)),"")</f>
        <v/>
      </c>
      <c r="N35" s="72"/>
      <c r="O35" s="91" t="str">
        <f>IFERROR(INDEX('Lists (to be hidden)'!$G:$G,MATCH(N35,'Lists (to be hidden)'!$F:$F,0)),"")</f>
        <v/>
      </c>
      <c r="P35" s="72"/>
    </row>
    <row r="36" spans="1:16" x14ac:dyDescent="0.35">
      <c r="A36" s="72"/>
      <c r="B36" s="72"/>
      <c r="C36" s="72"/>
      <c r="D36" s="72"/>
      <c r="E36" s="72"/>
      <c r="F36" s="77"/>
      <c r="G36" s="147" t="s">
        <v>102</v>
      </c>
      <c r="H36" s="72"/>
      <c r="I36" s="74"/>
      <c r="J36" s="72"/>
      <c r="K36" s="74"/>
      <c r="L36" s="74"/>
      <c r="M36" s="91" t="str">
        <f>IFERROR(INDEX('Lists (to be hidden)'!$E:$E,MATCH(N36,'Lists (to be hidden)'!$F:$F,0)),"")</f>
        <v/>
      </c>
      <c r="N36" s="72"/>
      <c r="O36" s="91" t="str">
        <f>IFERROR(INDEX('Lists (to be hidden)'!$G:$G,MATCH(N36,'Lists (to be hidden)'!$F:$F,0)),"")</f>
        <v/>
      </c>
      <c r="P36" s="72"/>
    </row>
    <row r="37" spans="1:16" x14ac:dyDescent="0.35">
      <c r="A37" s="72"/>
      <c r="B37" s="72"/>
      <c r="C37" s="72"/>
      <c r="D37" s="72"/>
      <c r="E37" s="72"/>
      <c r="F37" s="77"/>
      <c r="G37" s="147" t="s">
        <v>103</v>
      </c>
      <c r="H37" s="72"/>
      <c r="I37" s="74"/>
      <c r="J37" s="72"/>
      <c r="K37" s="74"/>
      <c r="L37" s="74"/>
      <c r="M37" s="91" t="str">
        <f>IFERROR(INDEX('Lists (to be hidden)'!$E:$E,MATCH(N37,'Lists (to be hidden)'!$F:$F,0)),"")</f>
        <v/>
      </c>
      <c r="N37" s="72"/>
      <c r="O37" s="91" t="str">
        <f>IFERROR(INDEX('Lists (to be hidden)'!$G:$G,MATCH(N37,'Lists (to be hidden)'!$F:$F,0)),"")</f>
        <v/>
      </c>
      <c r="P37" s="72"/>
    </row>
    <row r="38" spans="1:16" x14ac:dyDescent="0.35">
      <c r="A38" s="72"/>
      <c r="B38" s="72"/>
      <c r="C38" s="72"/>
      <c r="D38" s="72"/>
      <c r="E38" s="72"/>
      <c r="F38" s="77"/>
      <c r="G38" s="148" t="s">
        <v>104</v>
      </c>
      <c r="H38" s="72"/>
      <c r="I38" s="74"/>
      <c r="J38" s="72"/>
      <c r="K38" s="74"/>
      <c r="L38" s="74"/>
      <c r="M38" s="91" t="str">
        <f>IFERROR(INDEX('Lists (to be hidden)'!$E:$E,MATCH(N38,'Lists (to be hidden)'!$F:$F,0)),"")</f>
        <v/>
      </c>
      <c r="N38" s="72"/>
      <c r="O38" s="91" t="str">
        <f>IFERROR(INDEX('Lists (to be hidden)'!$G:$G,MATCH(N38,'Lists (to be hidden)'!$F:$F,0)),"")</f>
        <v/>
      </c>
      <c r="P38" s="72"/>
    </row>
    <row r="39" spans="1:16" x14ac:dyDescent="0.35">
      <c r="A39" s="72"/>
      <c r="B39" s="72"/>
      <c r="C39" s="72"/>
      <c r="D39" s="72"/>
      <c r="E39" s="72"/>
      <c r="F39" s="77"/>
      <c r="G39" s="147" t="s">
        <v>105</v>
      </c>
      <c r="H39" s="72"/>
      <c r="I39" s="74"/>
      <c r="J39" s="72"/>
      <c r="K39" s="74"/>
      <c r="L39" s="74"/>
      <c r="M39" s="91" t="str">
        <f>IFERROR(INDEX('Lists (to be hidden)'!$E:$E,MATCH(N39,'Lists (to be hidden)'!$F:$F,0)),"")</f>
        <v/>
      </c>
      <c r="N39" s="72"/>
      <c r="O39" s="91" t="str">
        <f>IFERROR(INDEX('Lists (to be hidden)'!$G:$G,MATCH(N39,'Lists (to be hidden)'!$F:$F,0)),"")</f>
        <v/>
      </c>
      <c r="P39" s="72"/>
    </row>
    <row r="40" spans="1:16" x14ac:dyDescent="0.35">
      <c r="A40" s="72"/>
      <c r="B40" s="72"/>
      <c r="C40" s="72"/>
      <c r="D40" s="72"/>
      <c r="E40" s="72"/>
      <c r="F40" s="77"/>
      <c r="G40" s="147" t="s">
        <v>106</v>
      </c>
      <c r="H40" s="72"/>
      <c r="I40" s="74"/>
      <c r="J40" s="72"/>
      <c r="K40" s="74"/>
      <c r="L40" s="74"/>
      <c r="M40" s="91" t="str">
        <f>IFERROR(INDEX('Lists (to be hidden)'!$E:$E,MATCH(N40,'Lists (to be hidden)'!$F:$F,0)),"")</f>
        <v/>
      </c>
      <c r="N40" s="72"/>
      <c r="O40" s="91" t="str">
        <f>IFERROR(INDEX('Lists (to be hidden)'!$G:$G,MATCH(N40,'Lists (to be hidden)'!$F:$F,0)),"")</f>
        <v/>
      </c>
      <c r="P40" s="72"/>
    </row>
    <row r="41" spans="1:16" x14ac:dyDescent="0.35">
      <c r="A41" s="72"/>
      <c r="B41" s="72"/>
      <c r="C41" s="72"/>
      <c r="D41" s="72"/>
      <c r="E41" s="72"/>
      <c r="F41" s="77"/>
      <c r="G41" s="147" t="s">
        <v>107</v>
      </c>
      <c r="H41" s="72"/>
      <c r="I41" s="74"/>
      <c r="J41" s="72"/>
      <c r="K41" s="74"/>
      <c r="L41" s="74"/>
      <c r="M41" s="91" t="str">
        <f>IFERROR(INDEX('Lists (to be hidden)'!$E:$E,MATCH(N41,'Lists (to be hidden)'!$F:$F,0)),"")</f>
        <v/>
      </c>
      <c r="N41" s="72"/>
      <c r="O41" s="91" t="str">
        <f>IFERROR(INDEX('Lists (to be hidden)'!$G:$G,MATCH(N41,'Lists (to be hidden)'!$F:$F,0)),"")</f>
        <v/>
      </c>
      <c r="P41" s="72"/>
    </row>
    <row r="42" spans="1:16" x14ac:dyDescent="0.35">
      <c r="A42" s="72"/>
      <c r="B42" s="72"/>
      <c r="C42" s="72"/>
      <c r="D42" s="72"/>
      <c r="E42" s="72"/>
      <c r="F42" s="77"/>
      <c r="G42" s="147" t="s">
        <v>108</v>
      </c>
      <c r="H42" s="72"/>
      <c r="I42" s="74"/>
      <c r="J42" s="72"/>
      <c r="K42" s="74"/>
      <c r="L42" s="74"/>
      <c r="M42" s="91" t="str">
        <f>IFERROR(INDEX('Lists (to be hidden)'!$E:$E,MATCH(N42,'Lists (to be hidden)'!$F:$F,0)),"")</f>
        <v/>
      </c>
      <c r="N42" s="72"/>
      <c r="O42" s="91" t="str">
        <f>IFERROR(INDEX('Lists (to be hidden)'!$G:$G,MATCH(N42,'Lists (to be hidden)'!$F:$F,0)),"")</f>
        <v/>
      </c>
      <c r="P42" s="72"/>
    </row>
    <row r="43" spans="1:16" x14ac:dyDescent="0.35">
      <c r="A43" s="72"/>
      <c r="B43" s="72"/>
      <c r="C43" s="72"/>
      <c r="D43" s="72"/>
      <c r="E43" s="72"/>
      <c r="F43" s="77"/>
      <c r="G43" s="148" t="s">
        <v>109</v>
      </c>
      <c r="H43" s="72"/>
      <c r="I43" s="74"/>
      <c r="J43" s="72"/>
      <c r="K43" s="74"/>
      <c r="L43" s="74"/>
      <c r="M43" s="91" t="str">
        <f>IFERROR(INDEX('Lists (to be hidden)'!$E:$E,MATCH(N43,'Lists (to be hidden)'!$F:$F,0)),"")</f>
        <v/>
      </c>
      <c r="N43" s="72"/>
      <c r="O43" s="91" t="str">
        <f>IFERROR(INDEX('Lists (to be hidden)'!$G:$G,MATCH(N43,'Lists (to be hidden)'!$F:$F,0)),"")</f>
        <v/>
      </c>
      <c r="P43" s="72"/>
    </row>
    <row r="44" spans="1:16" x14ac:dyDescent="0.35">
      <c r="A44" s="72"/>
      <c r="B44" s="72"/>
      <c r="C44" s="72"/>
      <c r="D44" s="72"/>
      <c r="E44" s="72"/>
      <c r="F44" s="77"/>
      <c r="G44" s="147" t="s">
        <v>110</v>
      </c>
      <c r="H44" s="72"/>
      <c r="I44" s="74"/>
      <c r="J44" s="72"/>
      <c r="K44" s="74"/>
      <c r="L44" s="74"/>
      <c r="M44" s="91" t="str">
        <f>IFERROR(INDEX('Lists (to be hidden)'!$E:$E,MATCH(N44,'Lists (to be hidden)'!$F:$F,0)),"")</f>
        <v/>
      </c>
      <c r="N44" s="72"/>
      <c r="O44" s="91" t="str">
        <f>IFERROR(INDEX('Lists (to be hidden)'!$G:$G,MATCH(N44,'Lists (to be hidden)'!$F:$F,0)),"")</f>
        <v/>
      </c>
      <c r="P44" s="72"/>
    </row>
    <row r="45" spans="1:16" x14ac:dyDescent="0.35">
      <c r="A45" s="72"/>
      <c r="B45" s="72"/>
      <c r="C45" s="72"/>
      <c r="D45" s="72"/>
      <c r="E45" s="72"/>
      <c r="F45" s="77"/>
      <c r="G45" s="147" t="s">
        <v>111</v>
      </c>
      <c r="H45" s="72"/>
      <c r="I45" s="74"/>
      <c r="J45" s="72"/>
      <c r="K45" s="74"/>
      <c r="L45" s="74"/>
      <c r="M45" s="91" t="str">
        <f>IFERROR(INDEX('Lists (to be hidden)'!$E:$E,MATCH(N45,'Lists (to be hidden)'!$F:$F,0)),"")</f>
        <v/>
      </c>
      <c r="N45" s="72"/>
      <c r="O45" s="91" t="str">
        <f>IFERROR(INDEX('Lists (to be hidden)'!$G:$G,MATCH(N45,'Lists (to be hidden)'!$F:$F,0)),"")</f>
        <v/>
      </c>
      <c r="P45" s="72"/>
    </row>
    <row r="46" spans="1:16" x14ac:dyDescent="0.35">
      <c r="A46" s="72"/>
      <c r="B46" s="72"/>
      <c r="C46" s="72"/>
      <c r="D46" s="72"/>
      <c r="E46" s="72"/>
      <c r="F46" s="77"/>
      <c r="G46" s="148" t="s">
        <v>112</v>
      </c>
      <c r="H46" s="72"/>
      <c r="I46" s="74"/>
      <c r="J46" s="72"/>
      <c r="K46" s="74"/>
      <c r="L46" s="74"/>
      <c r="M46" s="91" t="str">
        <f>IFERROR(INDEX('Lists (to be hidden)'!$E:$E,MATCH(N46,'Lists (to be hidden)'!$F:$F,0)),"")</f>
        <v/>
      </c>
      <c r="N46" s="72"/>
      <c r="O46" s="91" t="str">
        <f>IFERROR(INDEX('Lists (to be hidden)'!$G:$G,MATCH(N46,'Lists (to be hidden)'!$F:$F,0)),"")</f>
        <v/>
      </c>
      <c r="P46" s="72"/>
    </row>
    <row r="47" spans="1:16" x14ac:dyDescent="0.35">
      <c r="A47" s="72"/>
      <c r="B47" s="72"/>
      <c r="C47" s="72"/>
      <c r="D47" s="72"/>
      <c r="E47" s="72"/>
      <c r="F47" s="77"/>
      <c r="G47" s="147" t="s">
        <v>113</v>
      </c>
      <c r="H47" s="72"/>
      <c r="I47" s="74"/>
      <c r="J47" s="72"/>
      <c r="K47" s="74"/>
      <c r="L47" s="74"/>
      <c r="M47" s="91" t="str">
        <f>IFERROR(INDEX('Lists (to be hidden)'!$E:$E,MATCH(N47,'Lists (to be hidden)'!$F:$F,0)),"")</f>
        <v/>
      </c>
      <c r="N47" s="72"/>
      <c r="O47" s="91" t="str">
        <f>IFERROR(INDEX('Lists (to be hidden)'!$G:$G,MATCH(N47,'Lists (to be hidden)'!$F:$F,0)),"")</f>
        <v/>
      </c>
      <c r="P47" s="72"/>
    </row>
    <row r="48" spans="1:16" x14ac:dyDescent="0.35">
      <c r="A48" s="72"/>
      <c r="B48" s="72"/>
      <c r="C48" s="72"/>
      <c r="D48" s="72"/>
      <c r="E48" s="72"/>
      <c r="F48" s="77"/>
      <c r="G48" s="147" t="s">
        <v>114</v>
      </c>
      <c r="H48" s="72"/>
      <c r="I48" s="74"/>
      <c r="J48" s="72"/>
      <c r="K48" s="74"/>
      <c r="L48" s="74"/>
      <c r="M48" s="91" t="str">
        <f>IFERROR(INDEX('Lists (to be hidden)'!$E:$E,MATCH(N48,'Lists (to be hidden)'!$F:$F,0)),"")</f>
        <v/>
      </c>
      <c r="N48" s="72"/>
      <c r="O48" s="91" t="str">
        <f>IFERROR(INDEX('Lists (to be hidden)'!$G:$G,MATCH(N48,'Lists (to be hidden)'!$F:$F,0)),"")</f>
        <v/>
      </c>
      <c r="P48" s="72"/>
    </row>
    <row r="49" spans="1:16" x14ac:dyDescent="0.35">
      <c r="A49" s="72"/>
      <c r="B49" s="72"/>
      <c r="C49" s="72"/>
      <c r="D49" s="72"/>
      <c r="E49" s="72"/>
      <c r="F49" s="77"/>
      <c r="G49" s="147" t="s">
        <v>115</v>
      </c>
      <c r="H49" s="72"/>
      <c r="I49" s="74"/>
      <c r="J49" s="72"/>
      <c r="K49" s="74"/>
      <c r="L49" s="74"/>
      <c r="M49" s="91" t="str">
        <f>IFERROR(INDEX('Lists (to be hidden)'!$E:$E,MATCH(N49,'Lists (to be hidden)'!$F:$F,0)),"")</f>
        <v/>
      </c>
      <c r="N49" s="72"/>
      <c r="O49" s="91" t="str">
        <f>IFERROR(INDEX('Lists (to be hidden)'!$G:$G,MATCH(N49,'Lists (to be hidden)'!$F:$F,0)),"")</f>
        <v/>
      </c>
      <c r="P49" s="72"/>
    </row>
    <row r="50" spans="1:16" x14ac:dyDescent="0.35">
      <c r="A50" s="72"/>
      <c r="B50" s="72"/>
      <c r="C50" s="72"/>
      <c r="D50" s="72"/>
      <c r="E50" s="72"/>
      <c r="F50" s="77"/>
      <c r="G50" s="147" t="s">
        <v>116</v>
      </c>
      <c r="H50" s="72"/>
      <c r="I50" s="74"/>
      <c r="J50" s="72"/>
      <c r="K50" s="74"/>
      <c r="L50" s="74"/>
      <c r="M50" s="91" t="str">
        <f>IFERROR(INDEX('Lists (to be hidden)'!$E:$E,MATCH(N50,'Lists (to be hidden)'!$F:$F,0)),"")</f>
        <v/>
      </c>
      <c r="N50" s="72"/>
      <c r="O50" s="91" t="str">
        <f>IFERROR(INDEX('Lists (to be hidden)'!$G:$G,MATCH(N50,'Lists (to be hidden)'!$F:$F,0)),"")</f>
        <v/>
      </c>
      <c r="P50" s="72"/>
    </row>
    <row r="51" spans="1:16" x14ac:dyDescent="0.35">
      <c r="A51" s="72"/>
      <c r="B51" s="72"/>
      <c r="C51" s="72"/>
      <c r="D51" s="72"/>
      <c r="E51" s="72"/>
      <c r="F51" s="77"/>
      <c r="G51" s="148" t="s">
        <v>117</v>
      </c>
      <c r="H51" s="72"/>
      <c r="I51" s="74"/>
      <c r="J51" s="72"/>
      <c r="K51" s="74"/>
      <c r="L51" s="74"/>
      <c r="M51" s="91" t="str">
        <f>IFERROR(INDEX('Lists (to be hidden)'!$E:$E,MATCH(N51,'Lists (to be hidden)'!$F:$F,0)),"")</f>
        <v/>
      </c>
      <c r="N51" s="72"/>
      <c r="O51" s="91" t="str">
        <f>IFERROR(INDEX('Lists (to be hidden)'!$G:$G,MATCH(N51,'Lists (to be hidden)'!$F:$F,0)),"")</f>
        <v/>
      </c>
      <c r="P51" s="72"/>
    </row>
    <row r="52" spans="1:16" x14ac:dyDescent="0.35">
      <c r="A52" s="72"/>
      <c r="B52" s="72"/>
      <c r="C52" s="72"/>
      <c r="D52" s="72"/>
      <c r="E52" s="72"/>
      <c r="F52" s="77"/>
      <c r="G52" s="147" t="s">
        <v>118</v>
      </c>
      <c r="H52" s="72"/>
      <c r="I52" s="74"/>
      <c r="J52" s="72"/>
      <c r="K52" s="74"/>
      <c r="L52" s="74"/>
      <c r="M52" s="91" t="str">
        <f>IFERROR(INDEX('Lists (to be hidden)'!$E:$E,MATCH(N52,'Lists (to be hidden)'!$F:$F,0)),"")</f>
        <v/>
      </c>
      <c r="N52" s="72"/>
      <c r="O52" s="91" t="str">
        <f>IFERROR(INDEX('Lists (to be hidden)'!$G:$G,MATCH(N52,'Lists (to be hidden)'!$F:$F,0)),"")</f>
        <v/>
      </c>
      <c r="P52" s="72"/>
    </row>
    <row r="53" spans="1:16" x14ac:dyDescent="0.35">
      <c r="A53" s="72"/>
      <c r="B53" s="72"/>
      <c r="C53" s="72"/>
      <c r="D53" s="72"/>
      <c r="E53" s="72"/>
      <c r="F53" s="77"/>
      <c r="G53" s="147" t="s">
        <v>119</v>
      </c>
      <c r="H53" s="72"/>
      <c r="I53" s="74"/>
      <c r="J53" s="72"/>
      <c r="K53" s="74"/>
      <c r="L53" s="74"/>
      <c r="M53" s="91" t="str">
        <f>IFERROR(INDEX('Lists (to be hidden)'!$E:$E,MATCH(N53,'Lists (to be hidden)'!$F:$F,0)),"")</f>
        <v/>
      </c>
      <c r="N53" s="72"/>
      <c r="O53" s="91" t="str">
        <f>IFERROR(INDEX('Lists (to be hidden)'!$G:$G,MATCH(N53,'Lists (to be hidden)'!$F:$F,0)),"")</f>
        <v/>
      </c>
      <c r="P53" s="72"/>
    </row>
    <row r="54" spans="1:16" x14ac:dyDescent="0.35">
      <c r="A54" s="72"/>
      <c r="B54" s="72"/>
      <c r="C54" s="72"/>
      <c r="D54" s="72"/>
      <c r="E54" s="72"/>
      <c r="F54" s="77"/>
      <c r="G54" s="148" t="s">
        <v>120</v>
      </c>
      <c r="H54" s="72"/>
      <c r="I54" s="74"/>
      <c r="J54" s="72"/>
      <c r="K54" s="74"/>
      <c r="L54" s="74"/>
      <c r="M54" s="91" t="str">
        <f>IFERROR(INDEX('Lists (to be hidden)'!$E:$E,MATCH(N54,'Lists (to be hidden)'!$F:$F,0)),"")</f>
        <v/>
      </c>
      <c r="N54" s="72"/>
      <c r="O54" s="91" t="str">
        <f>IFERROR(INDEX('Lists (to be hidden)'!$G:$G,MATCH(N54,'Lists (to be hidden)'!$F:$F,0)),"")</f>
        <v/>
      </c>
      <c r="P54" s="72"/>
    </row>
    <row r="55" spans="1:16" x14ac:dyDescent="0.35">
      <c r="A55" s="72"/>
      <c r="B55" s="72"/>
      <c r="C55" s="72"/>
      <c r="D55" s="72"/>
      <c r="E55" s="72"/>
      <c r="F55" s="77"/>
      <c r="G55" s="147" t="s">
        <v>121</v>
      </c>
      <c r="H55" s="72"/>
      <c r="I55" s="74"/>
      <c r="J55" s="72"/>
      <c r="K55" s="74"/>
      <c r="L55" s="74"/>
      <c r="M55" s="91" t="str">
        <f>IFERROR(INDEX('Lists (to be hidden)'!$E:$E,MATCH(N55,'Lists (to be hidden)'!$F:$F,0)),"")</f>
        <v/>
      </c>
      <c r="N55" s="72"/>
      <c r="O55" s="91" t="str">
        <f>IFERROR(INDEX('Lists (to be hidden)'!$G:$G,MATCH(N55,'Lists (to be hidden)'!$F:$F,0)),"")</f>
        <v/>
      </c>
      <c r="P55" s="72"/>
    </row>
    <row r="56" spans="1:16" x14ac:dyDescent="0.35">
      <c r="A56" s="72"/>
      <c r="B56" s="72"/>
      <c r="C56" s="72"/>
      <c r="D56" s="72"/>
      <c r="E56" s="72"/>
      <c r="F56" s="77"/>
      <c r="G56" s="147" t="s">
        <v>122</v>
      </c>
      <c r="H56" s="72"/>
      <c r="I56" s="74"/>
      <c r="J56" s="72"/>
      <c r="K56" s="74"/>
      <c r="L56" s="74"/>
      <c r="M56" s="91" t="str">
        <f>IFERROR(INDEX('Lists (to be hidden)'!$E:$E,MATCH(N56,'Lists (to be hidden)'!$F:$F,0)),"")</f>
        <v/>
      </c>
      <c r="N56" s="72"/>
      <c r="O56" s="91" t="str">
        <f>IFERROR(INDEX('Lists (to be hidden)'!$G:$G,MATCH(N56,'Lists (to be hidden)'!$F:$F,0)),"")</f>
        <v/>
      </c>
      <c r="P56" s="72"/>
    </row>
    <row r="57" spans="1:16" x14ac:dyDescent="0.35">
      <c r="A57" s="72"/>
      <c r="B57" s="72"/>
      <c r="C57" s="72"/>
      <c r="D57" s="72"/>
      <c r="E57" s="72"/>
      <c r="F57" s="77"/>
      <c r="G57" s="147" t="s">
        <v>123</v>
      </c>
      <c r="H57" s="72"/>
      <c r="I57" s="74"/>
      <c r="J57" s="72"/>
      <c r="K57" s="74"/>
      <c r="L57" s="74"/>
      <c r="M57" s="91" t="str">
        <f>IFERROR(INDEX('Lists (to be hidden)'!$E:$E,MATCH(N57,'Lists (to be hidden)'!$F:$F,0)),"")</f>
        <v/>
      </c>
      <c r="N57" s="72"/>
      <c r="O57" s="91" t="str">
        <f>IFERROR(INDEX('Lists (to be hidden)'!$G:$G,MATCH(N57,'Lists (to be hidden)'!$F:$F,0)),"")</f>
        <v/>
      </c>
      <c r="P57" s="72"/>
    </row>
    <row r="58" spans="1:16" x14ac:dyDescent="0.35">
      <c r="A58" s="72"/>
      <c r="B58" s="72"/>
      <c r="C58" s="72"/>
      <c r="D58" s="72"/>
      <c r="E58" s="72"/>
      <c r="F58" s="77"/>
      <c r="G58" s="147" t="s">
        <v>124</v>
      </c>
      <c r="H58" s="72"/>
      <c r="I58" s="74"/>
      <c r="J58" s="72"/>
      <c r="K58" s="74"/>
      <c r="L58" s="74"/>
      <c r="M58" s="91" t="str">
        <f>IFERROR(INDEX('Lists (to be hidden)'!$E:$E,MATCH(N58,'Lists (to be hidden)'!$F:$F,0)),"")</f>
        <v/>
      </c>
      <c r="N58" s="72"/>
      <c r="O58" s="91" t="str">
        <f>IFERROR(INDEX('Lists (to be hidden)'!$G:$G,MATCH(N58,'Lists (to be hidden)'!$F:$F,0)),"")</f>
        <v/>
      </c>
      <c r="P58" s="72"/>
    </row>
    <row r="59" spans="1:16" x14ac:dyDescent="0.35">
      <c r="A59" s="72"/>
      <c r="B59" s="72"/>
      <c r="C59" s="72"/>
      <c r="D59" s="72"/>
      <c r="E59" s="72"/>
      <c r="F59" s="77"/>
      <c r="G59" s="148" t="s">
        <v>125</v>
      </c>
      <c r="H59" s="72"/>
      <c r="I59" s="74"/>
      <c r="J59" s="72"/>
      <c r="K59" s="74"/>
      <c r="L59" s="74"/>
      <c r="M59" s="91" t="str">
        <f>IFERROR(INDEX('Lists (to be hidden)'!$E:$E,MATCH(N59,'Lists (to be hidden)'!$F:$F,0)),"")</f>
        <v/>
      </c>
      <c r="N59" s="72"/>
      <c r="O59" s="91" t="str">
        <f>IFERROR(INDEX('Lists (to be hidden)'!$G:$G,MATCH(N59,'Lists (to be hidden)'!$F:$F,0)),"")</f>
        <v/>
      </c>
      <c r="P59" s="72"/>
    </row>
    <row r="60" spans="1:16" x14ac:dyDescent="0.35">
      <c r="A60" s="72"/>
      <c r="B60" s="72"/>
      <c r="C60" s="72"/>
      <c r="D60" s="72"/>
      <c r="E60" s="72"/>
      <c r="F60" s="77"/>
      <c r="G60" s="147" t="s">
        <v>126</v>
      </c>
      <c r="H60" s="72"/>
      <c r="I60" s="74"/>
      <c r="J60" s="72"/>
      <c r="K60" s="74"/>
      <c r="L60" s="74"/>
      <c r="M60" s="91" t="str">
        <f>IFERROR(INDEX('Lists (to be hidden)'!$E:$E,MATCH(N60,'Lists (to be hidden)'!$F:$F,0)),"")</f>
        <v/>
      </c>
      <c r="N60" s="72"/>
      <c r="O60" s="91" t="str">
        <f>IFERROR(INDEX('Lists (to be hidden)'!$G:$G,MATCH(N60,'Lists (to be hidden)'!$F:$F,0)),"")</f>
        <v/>
      </c>
      <c r="P60" s="72"/>
    </row>
    <row r="61" spans="1:16" x14ac:dyDescent="0.35">
      <c r="A61" s="72"/>
      <c r="B61" s="72"/>
      <c r="C61" s="72"/>
      <c r="D61" s="72"/>
      <c r="E61" s="72"/>
      <c r="F61" s="77"/>
      <c r="G61" s="147" t="s">
        <v>127</v>
      </c>
      <c r="H61" s="72"/>
      <c r="I61" s="74"/>
      <c r="J61" s="72"/>
      <c r="K61" s="74"/>
      <c r="L61" s="74"/>
      <c r="M61" s="91" t="str">
        <f>IFERROR(INDEX('Lists (to be hidden)'!$E:$E,MATCH(N61,'Lists (to be hidden)'!$F:$F,0)),"")</f>
        <v/>
      </c>
      <c r="N61" s="72"/>
      <c r="O61" s="91" t="str">
        <f>IFERROR(INDEX('Lists (to be hidden)'!$G:$G,MATCH(N61,'Lists (to be hidden)'!$F:$F,0)),"")</f>
        <v/>
      </c>
      <c r="P61" s="72"/>
    </row>
    <row r="62" spans="1:16" x14ac:dyDescent="0.35">
      <c r="A62" s="72"/>
      <c r="B62" s="72"/>
      <c r="C62" s="72"/>
      <c r="D62" s="72"/>
      <c r="E62" s="72"/>
      <c r="F62" s="77"/>
      <c r="G62" s="148" t="s">
        <v>128</v>
      </c>
      <c r="H62" s="72"/>
      <c r="I62" s="74"/>
      <c r="J62" s="72"/>
      <c r="K62" s="74"/>
      <c r="L62" s="74"/>
      <c r="M62" s="91" t="str">
        <f>IFERROR(INDEX('Lists (to be hidden)'!$E:$E,MATCH(N62,'Lists (to be hidden)'!$F:$F,0)),"")</f>
        <v/>
      </c>
      <c r="N62" s="72"/>
      <c r="O62" s="91" t="str">
        <f>IFERROR(INDEX('Lists (to be hidden)'!$G:$G,MATCH(N62,'Lists (to be hidden)'!$F:$F,0)),"")</f>
        <v/>
      </c>
      <c r="P62" s="72"/>
    </row>
    <row r="63" spans="1:16" x14ac:dyDescent="0.35">
      <c r="A63" s="72"/>
      <c r="B63" s="72"/>
      <c r="C63" s="72"/>
      <c r="D63" s="72"/>
      <c r="E63" s="72"/>
      <c r="F63" s="77"/>
      <c r="G63" s="147" t="s">
        <v>129</v>
      </c>
      <c r="H63" s="72"/>
      <c r="I63" s="74"/>
      <c r="J63" s="72"/>
      <c r="K63" s="74"/>
      <c r="L63" s="74"/>
      <c r="M63" s="91" t="str">
        <f>IFERROR(INDEX('Lists (to be hidden)'!$E:$E,MATCH(N63,'Lists (to be hidden)'!$F:$F,0)),"")</f>
        <v/>
      </c>
      <c r="N63" s="72"/>
      <c r="O63" s="91" t="str">
        <f>IFERROR(INDEX('Lists (to be hidden)'!$G:$G,MATCH(N63,'Lists (to be hidden)'!$F:$F,0)),"")</f>
        <v/>
      </c>
      <c r="P63" s="72"/>
    </row>
    <row r="64" spans="1:16" x14ac:dyDescent="0.35">
      <c r="A64" s="72"/>
      <c r="B64" s="72"/>
      <c r="C64" s="72"/>
      <c r="D64" s="72"/>
      <c r="E64" s="72"/>
      <c r="F64" s="77"/>
      <c r="G64" s="147" t="s">
        <v>130</v>
      </c>
      <c r="H64" s="72"/>
      <c r="I64" s="74"/>
      <c r="J64" s="72"/>
      <c r="K64" s="74"/>
      <c r="L64" s="74"/>
      <c r="M64" s="91" t="str">
        <f>IFERROR(INDEX('Lists (to be hidden)'!$E:$E,MATCH(N64,'Lists (to be hidden)'!$F:$F,0)),"")</f>
        <v/>
      </c>
      <c r="N64" s="72"/>
      <c r="O64" s="91" t="str">
        <f>IFERROR(INDEX('Lists (to be hidden)'!$G:$G,MATCH(N64,'Lists (to be hidden)'!$F:$F,0)),"")</f>
        <v/>
      </c>
      <c r="P64" s="72"/>
    </row>
    <row r="65" spans="1:16" x14ac:dyDescent="0.35">
      <c r="A65" s="72"/>
      <c r="B65" s="72"/>
      <c r="C65" s="72"/>
      <c r="D65" s="72"/>
      <c r="E65" s="72"/>
      <c r="F65" s="77"/>
      <c r="G65" s="147" t="s">
        <v>131</v>
      </c>
      <c r="H65" s="72"/>
      <c r="I65" s="74"/>
      <c r="J65" s="72"/>
      <c r="K65" s="74"/>
      <c r="L65" s="74"/>
      <c r="M65" s="91" t="str">
        <f>IFERROR(INDEX('Lists (to be hidden)'!$E:$E,MATCH(N65,'Lists (to be hidden)'!$F:$F,0)),"")</f>
        <v/>
      </c>
      <c r="N65" s="72"/>
      <c r="O65" s="91" t="str">
        <f>IFERROR(INDEX('Lists (to be hidden)'!$G:$G,MATCH(N65,'Lists (to be hidden)'!$F:$F,0)),"")</f>
        <v/>
      </c>
      <c r="P65" s="72"/>
    </row>
    <row r="66" spans="1:16" x14ac:dyDescent="0.35">
      <c r="A66" s="72"/>
      <c r="B66" s="72"/>
      <c r="C66" s="72"/>
      <c r="D66" s="72"/>
      <c r="E66" s="72"/>
      <c r="F66" s="77"/>
      <c r="G66" s="147" t="s">
        <v>132</v>
      </c>
      <c r="H66" s="72"/>
      <c r="I66" s="74"/>
      <c r="J66" s="72"/>
      <c r="K66" s="74"/>
      <c r="L66" s="74"/>
      <c r="M66" s="91" t="str">
        <f>IFERROR(INDEX('Lists (to be hidden)'!$E:$E,MATCH(N66,'Lists (to be hidden)'!$F:$F,0)),"")</f>
        <v/>
      </c>
      <c r="N66" s="72"/>
      <c r="O66" s="91" t="str">
        <f>IFERROR(INDEX('Lists (to be hidden)'!$G:$G,MATCH(N66,'Lists (to be hidden)'!$F:$F,0)),"")</f>
        <v/>
      </c>
      <c r="P66" s="72"/>
    </row>
    <row r="67" spans="1:16" x14ac:dyDescent="0.35">
      <c r="A67" s="72"/>
      <c r="B67" s="72"/>
      <c r="C67" s="72"/>
      <c r="D67" s="72"/>
      <c r="E67" s="72"/>
      <c r="F67" s="77"/>
      <c r="G67" s="148" t="s">
        <v>133</v>
      </c>
      <c r="H67" s="72"/>
      <c r="I67" s="74"/>
      <c r="J67" s="72"/>
      <c r="K67" s="74"/>
      <c r="L67" s="74"/>
      <c r="M67" s="91" t="str">
        <f>IFERROR(INDEX('Lists (to be hidden)'!$E:$E,MATCH(N67,'Lists (to be hidden)'!$F:$F,0)),"")</f>
        <v/>
      </c>
      <c r="N67" s="72"/>
      <c r="O67" s="91" t="str">
        <f>IFERROR(INDEX('Lists (to be hidden)'!$G:$G,MATCH(N67,'Lists (to be hidden)'!$F:$F,0)),"")</f>
        <v/>
      </c>
      <c r="P67" s="72"/>
    </row>
    <row r="68" spans="1:16" x14ac:dyDescent="0.35">
      <c r="A68" s="72"/>
      <c r="B68" s="72"/>
      <c r="C68" s="72"/>
      <c r="D68" s="72"/>
      <c r="E68" s="72"/>
      <c r="F68" s="77"/>
      <c r="G68" s="147" t="s">
        <v>134</v>
      </c>
      <c r="H68" s="72"/>
      <c r="I68" s="74"/>
      <c r="J68" s="72"/>
      <c r="K68" s="74"/>
      <c r="L68" s="74"/>
      <c r="M68" s="91" t="str">
        <f>IFERROR(INDEX('Lists (to be hidden)'!$E:$E,MATCH(N68,'Lists (to be hidden)'!$F:$F,0)),"")</f>
        <v/>
      </c>
      <c r="N68" s="72"/>
      <c r="O68" s="91" t="str">
        <f>IFERROR(INDEX('Lists (to be hidden)'!$G:$G,MATCH(N68,'Lists (to be hidden)'!$F:$F,0)),"")</f>
        <v/>
      </c>
      <c r="P68" s="72"/>
    </row>
    <row r="69" spans="1:16" x14ac:dyDescent="0.35">
      <c r="A69" s="72"/>
      <c r="B69" s="72"/>
      <c r="C69" s="72"/>
      <c r="D69" s="72"/>
      <c r="E69" s="72"/>
      <c r="F69" s="77"/>
      <c r="G69" s="147" t="s">
        <v>135</v>
      </c>
      <c r="H69" s="72"/>
      <c r="I69" s="74"/>
      <c r="J69" s="72"/>
      <c r="K69" s="74"/>
      <c r="L69" s="74"/>
      <c r="M69" s="91" t="str">
        <f>IFERROR(INDEX('Lists (to be hidden)'!$E:$E,MATCH(N69,'Lists (to be hidden)'!$F:$F,0)),"")</f>
        <v/>
      </c>
      <c r="N69" s="72"/>
      <c r="O69" s="91" t="str">
        <f>IFERROR(INDEX('Lists (to be hidden)'!$G:$G,MATCH(N69,'Lists (to be hidden)'!$F:$F,0)),"")</f>
        <v/>
      </c>
      <c r="P69" s="72"/>
    </row>
    <row r="70" spans="1:16" x14ac:dyDescent="0.35">
      <c r="A70" s="72"/>
      <c r="B70" s="72"/>
      <c r="C70" s="72"/>
      <c r="D70" s="72"/>
      <c r="E70" s="72"/>
      <c r="F70" s="77"/>
      <c r="G70" s="148" t="s">
        <v>136</v>
      </c>
      <c r="H70" s="72"/>
      <c r="I70" s="74"/>
      <c r="J70" s="72"/>
      <c r="K70" s="74"/>
      <c r="L70" s="74"/>
      <c r="M70" s="91" t="str">
        <f>IFERROR(INDEX('Lists (to be hidden)'!$E:$E,MATCH(N70,'Lists (to be hidden)'!$F:$F,0)),"")</f>
        <v/>
      </c>
      <c r="N70" s="72"/>
      <c r="O70" s="91" t="str">
        <f>IFERROR(INDEX('Lists (to be hidden)'!$G:$G,MATCH(N70,'Lists (to be hidden)'!$F:$F,0)),"")</f>
        <v/>
      </c>
      <c r="P70" s="72"/>
    </row>
    <row r="71" spans="1:16" x14ac:dyDescent="0.35">
      <c r="A71" s="72"/>
      <c r="B71" s="72"/>
      <c r="C71" s="72"/>
      <c r="D71" s="72"/>
      <c r="E71" s="72"/>
      <c r="F71" s="77"/>
      <c r="G71" s="147" t="s">
        <v>137</v>
      </c>
      <c r="H71" s="72"/>
      <c r="I71" s="74"/>
      <c r="J71" s="72"/>
      <c r="K71" s="74"/>
      <c r="L71" s="74"/>
      <c r="M71" s="91" t="str">
        <f>IFERROR(INDEX('Lists (to be hidden)'!$E:$E,MATCH(N71,'Lists (to be hidden)'!$F:$F,0)),"")</f>
        <v/>
      </c>
      <c r="N71" s="72"/>
      <c r="O71" s="91" t="str">
        <f>IFERROR(INDEX('Lists (to be hidden)'!$G:$G,MATCH(N71,'Lists (to be hidden)'!$F:$F,0)),"")</f>
        <v/>
      </c>
      <c r="P71" s="72"/>
    </row>
    <row r="72" spans="1:16" x14ac:dyDescent="0.35">
      <c r="A72" s="72"/>
      <c r="B72" s="72"/>
      <c r="C72" s="72"/>
      <c r="D72" s="72"/>
      <c r="E72" s="72"/>
      <c r="F72" s="77"/>
      <c r="G72" s="147" t="s">
        <v>138</v>
      </c>
      <c r="H72" s="72"/>
      <c r="I72" s="74"/>
      <c r="J72" s="72"/>
      <c r="K72" s="74"/>
      <c r="L72" s="74"/>
      <c r="M72" s="91" t="str">
        <f>IFERROR(INDEX('Lists (to be hidden)'!$E:$E,MATCH(N72,'Lists (to be hidden)'!$F:$F,0)),"")</f>
        <v/>
      </c>
      <c r="N72" s="72"/>
      <c r="O72" s="91" t="str">
        <f>IFERROR(INDEX('Lists (to be hidden)'!$G:$G,MATCH(N72,'Lists (to be hidden)'!$F:$F,0)),"")</f>
        <v/>
      </c>
      <c r="P72" s="72"/>
    </row>
    <row r="73" spans="1:16" x14ac:dyDescent="0.35">
      <c r="A73" s="72"/>
      <c r="B73" s="72"/>
      <c r="C73" s="72"/>
      <c r="D73" s="72"/>
      <c r="E73" s="72"/>
      <c r="F73" s="77"/>
      <c r="G73" s="147" t="s">
        <v>139</v>
      </c>
      <c r="H73" s="72"/>
      <c r="I73" s="74"/>
      <c r="J73" s="72"/>
      <c r="K73" s="74"/>
      <c r="L73" s="74"/>
      <c r="M73" s="91" t="str">
        <f>IFERROR(INDEX('Lists (to be hidden)'!$E:$E,MATCH(N73,'Lists (to be hidden)'!$F:$F,0)),"")</f>
        <v/>
      </c>
      <c r="N73" s="72"/>
      <c r="O73" s="91" t="str">
        <f>IFERROR(INDEX('Lists (to be hidden)'!$G:$G,MATCH(N73,'Lists (to be hidden)'!$F:$F,0)),"")</f>
        <v/>
      </c>
      <c r="P73" s="72"/>
    </row>
    <row r="74" spans="1:16" x14ac:dyDescent="0.35">
      <c r="A74" s="72"/>
      <c r="B74" s="72"/>
      <c r="C74" s="72"/>
      <c r="D74" s="72"/>
      <c r="E74" s="72"/>
      <c r="F74" s="77"/>
      <c r="G74" s="147" t="s">
        <v>140</v>
      </c>
      <c r="H74" s="72"/>
      <c r="I74" s="74"/>
      <c r="J74" s="72"/>
      <c r="K74" s="74"/>
      <c r="L74" s="74"/>
      <c r="M74" s="91" t="str">
        <f>IFERROR(INDEX('Lists (to be hidden)'!$E:$E,MATCH(N74,'Lists (to be hidden)'!$F:$F,0)),"")</f>
        <v/>
      </c>
      <c r="N74" s="72"/>
      <c r="O74" s="91" t="str">
        <f>IFERROR(INDEX('Lists (to be hidden)'!$G:$G,MATCH(N74,'Lists (to be hidden)'!$F:$F,0)),"")</f>
        <v/>
      </c>
      <c r="P74" s="72"/>
    </row>
    <row r="75" spans="1:16" x14ac:dyDescent="0.35">
      <c r="A75" s="72"/>
      <c r="B75" s="72"/>
      <c r="C75" s="72"/>
      <c r="D75" s="72"/>
      <c r="E75" s="72"/>
      <c r="F75" s="77"/>
      <c r="G75" s="148" t="s">
        <v>141</v>
      </c>
      <c r="H75" s="72"/>
      <c r="I75" s="74"/>
      <c r="J75" s="72"/>
      <c r="K75" s="74"/>
      <c r="L75" s="74"/>
      <c r="M75" s="91" t="str">
        <f>IFERROR(INDEX('Lists (to be hidden)'!$E:$E,MATCH(N75,'Lists (to be hidden)'!$F:$F,0)),"")</f>
        <v/>
      </c>
      <c r="N75" s="72"/>
      <c r="O75" s="91" t="str">
        <f>IFERROR(INDEX('Lists (to be hidden)'!$G:$G,MATCH(N75,'Lists (to be hidden)'!$F:$F,0)),"")</f>
        <v/>
      </c>
      <c r="P75" s="72"/>
    </row>
    <row r="76" spans="1:16" x14ac:dyDescent="0.35">
      <c r="A76" s="72"/>
      <c r="B76" s="72"/>
      <c r="C76" s="72"/>
      <c r="D76" s="72"/>
      <c r="E76" s="72"/>
      <c r="F76" s="77"/>
      <c r="G76" s="147" t="s">
        <v>142</v>
      </c>
      <c r="H76" s="72"/>
      <c r="I76" s="74"/>
      <c r="J76" s="72"/>
      <c r="K76" s="74"/>
      <c r="L76" s="74"/>
      <c r="M76" s="91" t="str">
        <f>IFERROR(INDEX('Lists (to be hidden)'!$E:$E,MATCH(N76,'Lists (to be hidden)'!$F:$F,0)),"")</f>
        <v/>
      </c>
      <c r="N76" s="72"/>
      <c r="O76" s="91" t="str">
        <f>IFERROR(INDEX('Lists (to be hidden)'!$G:$G,MATCH(N76,'Lists (to be hidden)'!$F:$F,0)),"")</f>
        <v/>
      </c>
      <c r="P76" s="72"/>
    </row>
    <row r="77" spans="1:16" x14ac:dyDescent="0.35">
      <c r="A77" s="72"/>
      <c r="B77" s="72"/>
      <c r="C77" s="72"/>
      <c r="D77" s="72"/>
      <c r="E77" s="72"/>
      <c r="F77" s="77"/>
      <c r="G77" s="147" t="s">
        <v>143</v>
      </c>
      <c r="H77" s="72"/>
      <c r="I77" s="74"/>
      <c r="J77" s="72"/>
      <c r="K77" s="74"/>
      <c r="L77" s="74"/>
      <c r="M77" s="91" t="str">
        <f>IFERROR(INDEX('Lists (to be hidden)'!$E:$E,MATCH(N77,'Lists (to be hidden)'!$F:$F,0)),"")</f>
        <v/>
      </c>
      <c r="N77" s="72"/>
      <c r="O77" s="91" t="str">
        <f>IFERROR(INDEX('Lists (to be hidden)'!$G:$G,MATCH(N77,'Lists (to be hidden)'!$F:$F,0)),"")</f>
        <v/>
      </c>
      <c r="P77" s="72"/>
    </row>
    <row r="78" spans="1:16" x14ac:dyDescent="0.35">
      <c r="A78" s="72"/>
      <c r="B78" s="72"/>
      <c r="C78" s="72"/>
      <c r="D78" s="72"/>
      <c r="E78" s="72"/>
      <c r="F78" s="77"/>
      <c r="G78" s="148" t="s">
        <v>144</v>
      </c>
      <c r="H78" s="72"/>
      <c r="I78" s="74"/>
      <c r="J78" s="72"/>
      <c r="K78" s="74"/>
      <c r="L78" s="74"/>
      <c r="M78" s="91" t="str">
        <f>IFERROR(INDEX('Lists (to be hidden)'!$E:$E,MATCH(N78,'Lists (to be hidden)'!$F:$F,0)),"")</f>
        <v/>
      </c>
      <c r="N78" s="72"/>
      <c r="O78" s="91" t="str">
        <f>IFERROR(INDEX('Lists (to be hidden)'!$G:$G,MATCH(N78,'Lists (to be hidden)'!$F:$F,0)),"")</f>
        <v/>
      </c>
      <c r="P78" s="72"/>
    </row>
    <row r="79" spans="1:16" x14ac:dyDescent="0.35">
      <c r="A79" s="72"/>
      <c r="B79" s="72"/>
      <c r="C79" s="72"/>
      <c r="D79" s="72"/>
      <c r="E79" s="72"/>
      <c r="F79" s="77"/>
      <c r="G79" s="147" t="s">
        <v>145</v>
      </c>
      <c r="H79" s="72"/>
      <c r="I79" s="74"/>
      <c r="J79" s="72"/>
      <c r="K79" s="74"/>
      <c r="L79" s="74"/>
      <c r="M79" s="91" t="str">
        <f>IFERROR(INDEX('Lists (to be hidden)'!$E:$E,MATCH(N79,'Lists (to be hidden)'!$F:$F,0)),"")</f>
        <v/>
      </c>
      <c r="N79" s="72"/>
      <c r="O79" s="91" t="str">
        <f>IFERROR(INDEX('Lists (to be hidden)'!$G:$G,MATCH(N79,'Lists (to be hidden)'!$F:$F,0)),"")</f>
        <v/>
      </c>
      <c r="P79" s="72"/>
    </row>
    <row r="80" spans="1:16" x14ac:dyDescent="0.35">
      <c r="A80" s="72"/>
      <c r="B80" s="72"/>
      <c r="C80" s="72"/>
      <c r="D80" s="72"/>
      <c r="E80" s="72"/>
      <c r="F80" s="77"/>
      <c r="G80" s="147" t="s">
        <v>146</v>
      </c>
      <c r="H80" s="72"/>
      <c r="I80" s="74"/>
      <c r="J80" s="72"/>
      <c r="K80" s="74"/>
      <c r="L80" s="74"/>
      <c r="M80" s="91" t="str">
        <f>IFERROR(INDEX('Lists (to be hidden)'!$E:$E,MATCH(N80,'Lists (to be hidden)'!$F:$F,0)),"")</f>
        <v/>
      </c>
      <c r="N80" s="72"/>
      <c r="O80" s="91" t="str">
        <f>IFERROR(INDEX('Lists (to be hidden)'!$G:$G,MATCH(N80,'Lists (to be hidden)'!$F:$F,0)),"")</f>
        <v/>
      </c>
      <c r="P80" s="72"/>
    </row>
    <row r="81" spans="1:16" x14ac:dyDescent="0.35">
      <c r="A81" s="72"/>
      <c r="B81" s="72"/>
      <c r="C81" s="72"/>
      <c r="D81" s="72"/>
      <c r="E81" s="72"/>
      <c r="F81" s="77"/>
      <c r="G81" s="147" t="s">
        <v>147</v>
      </c>
      <c r="H81" s="72"/>
      <c r="I81" s="74"/>
      <c r="J81" s="72"/>
      <c r="K81" s="74"/>
      <c r="L81" s="74"/>
      <c r="M81" s="91" t="str">
        <f>IFERROR(INDEX('Lists (to be hidden)'!$E:$E,MATCH(N81,'Lists (to be hidden)'!$F:$F,0)),"")</f>
        <v/>
      </c>
      <c r="N81" s="72"/>
      <c r="O81" s="91" t="str">
        <f>IFERROR(INDEX('Lists (to be hidden)'!$G:$G,MATCH(N81,'Lists (to be hidden)'!$F:$F,0)),"")</f>
        <v/>
      </c>
      <c r="P81" s="72"/>
    </row>
    <row r="82" spans="1:16" x14ac:dyDescent="0.35">
      <c r="A82" s="72"/>
      <c r="B82" s="72"/>
      <c r="C82" s="72"/>
      <c r="D82" s="72"/>
      <c r="E82" s="72"/>
      <c r="F82" s="77"/>
      <c r="G82" s="147" t="s">
        <v>148</v>
      </c>
      <c r="H82" s="72"/>
      <c r="I82" s="74"/>
      <c r="J82" s="72"/>
      <c r="K82" s="74"/>
      <c r="L82" s="74"/>
      <c r="M82" s="91" t="str">
        <f>IFERROR(INDEX('Lists (to be hidden)'!$E:$E,MATCH(N82,'Lists (to be hidden)'!$F:$F,0)),"")</f>
        <v/>
      </c>
      <c r="N82" s="72"/>
      <c r="O82" s="91" t="str">
        <f>IFERROR(INDEX('Lists (to be hidden)'!$G:$G,MATCH(N82,'Lists (to be hidden)'!$F:$F,0)),"")</f>
        <v/>
      </c>
      <c r="P82" s="72"/>
    </row>
    <row r="83" spans="1:16" x14ac:dyDescent="0.35">
      <c r="A83" s="72"/>
      <c r="B83" s="72"/>
      <c r="C83" s="72"/>
      <c r="D83" s="72"/>
      <c r="E83" s="72"/>
      <c r="F83" s="77"/>
      <c r="G83" s="148" t="s">
        <v>149</v>
      </c>
      <c r="H83" s="72"/>
      <c r="I83" s="74"/>
      <c r="J83" s="72"/>
      <c r="K83" s="74"/>
      <c r="L83" s="74"/>
      <c r="M83" s="91" t="str">
        <f>IFERROR(INDEX('Lists (to be hidden)'!$E:$E,MATCH(N83,'Lists (to be hidden)'!$F:$F,0)),"")</f>
        <v/>
      </c>
      <c r="N83" s="72"/>
      <c r="O83" s="91" t="str">
        <f>IFERROR(INDEX('Lists (to be hidden)'!$G:$G,MATCH(N83,'Lists (to be hidden)'!$F:$F,0)),"")</f>
        <v/>
      </c>
      <c r="P83" s="72"/>
    </row>
    <row r="84" spans="1:16" x14ac:dyDescent="0.35">
      <c r="A84" s="72"/>
      <c r="B84" s="72"/>
      <c r="C84" s="72"/>
      <c r="D84" s="72"/>
      <c r="E84" s="72"/>
      <c r="F84" s="77"/>
      <c r="G84" s="147" t="s">
        <v>150</v>
      </c>
      <c r="H84" s="72"/>
      <c r="I84" s="74"/>
      <c r="J84" s="72"/>
      <c r="K84" s="74"/>
      <c r="L84" s="74"/>
      <c r="M84" s="91" t="str">
        <f>IFERROR(INDEX('Lists (to be hidden)'!$E:$E,MATCH(N84,'Lists (to be hidden)'!$F:$F,0)),"")</f>
        <v/>
      </c>
      <c r="N84" s="72"/>
      <c r="O84" s="91" t="str">
        <f>IFERROR(INDEX('Lists (to be hidden)'!$G:$G,MATCH(N84,'Lists (to be hidden)'!$F:$F,0)),"")</f>
        <v/>
      </c>
      <c r="P84" s="72"/>
    </row>
    <row r="85" spans="1:16" x14ac:dyDescent="0.35">
      <c r="A85" s="72"/>
      <c r="B85" s="72"/>
      <c r="C85" s="72"/>
      <c r="D85" s="72"/>
      <c r="E85" s="72"/>
      <c r="F85" s="77"/>
      <c r="G85" s="147" t="s">
        <v>151</v>
      </c>
      <c r="H85" s="72"/>
      <c r="I85" s="74"/>
      <c r="J85" s="72"/>
      <c r="K85" s="74"/>
      <c r="L85" s="74"/>
      <c r="M85" s="91" t="str">
        <f>IFERROR(INDEX('Lists (to be hidden)'!$E:$E,MATCH(N85,'Lists (to be hidden)'!$F:$F,0)),"")</f>
        <v/>
      </c>
      <c r="N85" s="72"/>
      <c r="O85" s="91" t="str">
        <f>IFERROR(INDEX('Lists (to be hidden)'!$G:$G,MATCH(N85,'Lists (to be hidden)'!$F:$F,0)),"")</f>
        <v/>
      </c>
      <c r="P85" s="72"/>
    </row>
    <row r="86" spans="1:16" x14ac:dyDescent="0.35">
      <c r="A86" s="72"/>
      <c r="B86" s="72"/>
      <c r="C86" s="72"/>
      <c r="D86" s="72"/>
      <c r="E86" s="72"/>
      <c r="F86" s="77"/>
      <c r="G86" s="148" t="s">
        <v>152</v>
      </c>
      <c r="H86" s="72"/>
      <c r="I86" s="74"/>
      <c r="J86" s="72"/>
      <c r="K86" s="74"/>
      <c r="L86" s="74"/>
      <c r="M86" s="91" t="str">
        <f>IFERROR(INDEX('Lists (to be hidden)'!$E:$E,MATCH(N86,'Lists (to be hidden)'!$F:$F,0)),"")</f>
        <v/>
      </c>
      <c r="N86" s="72"/>
      <c r="O86" s="91" t="str">
        <f>IFERROR(INDEX('Lists (to be hidden)'!$G:$G,MATCH(N86,'Lists (to be hidden)'!$F:$F,0)),"")</f>
        <v/>
      </c>
      <c r="P86" s="72"/>
    </row>
    <row r="87" spans="1:16" x14ac:dyDescent="0.35">
      <c r="A87" s="72"/>
      <c r="B87" s="72"/>
      <c r="C87" s="72"/>
      <c r="D87" s="72"/>
      <c r="E87" s="72"/>
      <c r="F87" s="77"/>
      <c r="G87" s="147" t="s">
        <v>153</v>
      </c>
      <c r="H87" s="72"/>
      <c r="I87" s="74"/>
      <c r="J87" s="72"/>
      <c r="K87" s="74"/>
      <c r="L87" s="74"/>
      <c r="M87" s="91" t="str">
        <f>IFERROR(INDEX('Lists (to be hidden)'!$E:$E,MATCH(N87,'Lists (to be hidden)'!$F:$F,0)),"")</f>
        <v/>
      </c>
      <c r="N87" s="72"/>
      <c r="O87" s="91" t="str">
        <f>IFERROR(INDEX('Lists (to be hidden)'!$G:$G,MATCH(N87,'Lists (to be hidden)'!$F:$F,0)),"")</f>
        <v/>
      </c>
      <c r="P87" s="72"/>
    </row>
    <row r="88" spans="1:16" x14ac:dyDescent="0.35">
      <c r="A88" s="72"/>
      <c r="B88" s="72"/>
      <c r="C88" s="72"/>
      <c r="D88" s="72"/>
      <c r="E88" s="72"/>
      <c r="F88" s="77"/>
      <c r="G88" s="147" t="s">
        <v>154</v>
      </c>
      <c r="H88" s="72"/>
      <c r="I88" s="74"/>
      <c r="J88" s="72"/>
      <c r="K88" s="74"/>
      <c r="L88" s="74"/>
      <c r="M88" s="91" t="str">
        <f>IFERROR(INDEX('Lists (to be hidden)'!$E:$E,MATCH(N88,'Lists (to be hidden)'!$F:$F,0)),"")</f>
        <v/>
      </c>
      <c r="N88" s="72"/>
      <c r="O88" s="91" t="str">
        <f>IFERROR(INDEX('Lists (to be hidden)'!$G:$G,MATCH(N88,'Lists (to be hidden)'!$F:$F,0)),"")</f>
        <v/>
      </c>
      <c r="P88" s="72"/>
    </row>
    <row r="89" spans="1:16" x14ac:dyDescent="0.35">
      <c r="A89" s="72"/>
      <c r="B89" s="72"/>
      <c r="C89" s="72"/>
      <c r="D89" s="72"/>
      <c r="E89" s="72"/>
      <c r="F89" s="77"/>
      <c r="G89" s="147" t="s">
        <v>155</v>
      </c>
      <c r="H89" s="72"/>
      <c r="I89" s="74"/>
      <c r="J89" s="72"/>
      <c r="K89" s="74"/>
      <c r="L89" s="74"/>
      <c r="M89" s="91" t="str">
        <f>IFERROR(INDEX('Lists (to be hidden)'!$E:$E,MATCH(N89,'Lists (to be hidden)'!$F:$F,0)),"")</f>
        <v/>
      </c>
      <c r="N89" s="72"/>
      <c r="O89" s="91" t="str">
        <f>IFERROR(INDEX('Lists (to be hidden)'!$G:$G,MATCH(N89,'Lists (to be hidden)'!$F:$F,0)),"")</f>
        <v/>
      </c>
      <c r="P89" s="72"/>
    </row>
    <row r="90" spans="1:16" x14ac:dyDescent="0.35">
      <c r="A90" s="72"/>
      <c r="B90" s="72"/>
      <c r="C90" s="72"/>
      <c r="D90" s="72"/>
      <c r="E90" s="72"/>
      <c r="F90" s="77"/>
      <c r="G90" s="147" t="s">
        <v>156</v>
      </c>
      <c r="H90" s="72"/>
      <c r="I90" s="74"/>
      <c r="J90" s="72"/>
      <c r="K90" s="74"/>
      <c r="L90" s="74"/>
      <c r="M90" s="91" t="str">
        <f>IFERROR(INDEX('Lists (to be hidden)'!$E:$E,MATCH(N90,'Lists (to be hidden)'!$F:$F,0)),"")</f>
        <v/>
      </c>
      <c r="N90" s="72"/>
      <c r="O90" s="91" t="str">
        <f>IFERROR(INDEX('Lists (to be hidden)'!$G:$G,MATCH(N90,'Lists (to be hidden)'!$F:$F,0)),"")</f>
        <v/>
      </c>
      <c r="P90" s="72"/>
    </row>
    <row r="91" spans="1:16" x14ac:dyDescent="0.35">
      <c r="A91" s="72"/>
      <c r="B91" s="72"/>
      <c r="C91" s="72"/>
      <c r="D91" s="72"/>
      <c r="E91" s="72"/>
      <c r="F91" s="77"/>
      <c r="G91" s="148" t="s">
        <v>157</v>
      </c>
      <c r="H91" s="72"/>
      <c r="I91" s="74"/>
      <c r="J91" s="72"/>
      <c r="K91" s="74"/>
      <c r="L91" s="74"/>
      <c r="M91" s="91" t="str">
        <f>IFERROR(INDEX('Lists (to be hidden)'!$E:$E,MATCH(N91,'Lists (to be hidden)'!$F:$F,0)),"")</f>
        <v/>
      </c>
      <c r="N91" s="72"/>
      <c r="O91" s="91" t="str">
        <f>IFERROR(INDEX('Lists (to be hidden)'!$G:$G,MATCH(N91,'Lists (to be hidden)'!$F:$F,0)),"")</f>
        <v/>
      </c>
      <c r="P91" s="72"/>
    </row>
    <row r="92" spans="1:16" x14ac:dyDescent="0.35">
      <c r="A92" s="72"/>
      <c r="B92" s="72"/>
      <c r="C92" s="72"/>
      <c r="D92" s="72"/>
      <c r="E92" s="72"/>
      <c r="F92" s="77"/>
      <c r="G92" s="147" t="s">
        <v>158</v>
      </c>
      <c r="H92" s="72"/>
      <c r="I92" s="74"/>
      <c r="J92" s="72"/>
      <c r="K92" s="74"/>
      <c r="L92" s="74"/>
      <c r="M92" s="91" t="str">
        <f>IFERROR(INDEX('Lists (to be hidden)'!$E:$E,MATCH(N92,'Lists (to be hidden)'!$F:$F,0)),"")</f>
        <v/>
      </c>
      <c r="N92" s="72"/>
      <c r="O92" s="91" t="str">
        <f>IFERROR(INDEX('Lists (to be hidden)'!$G:$G,MATCH(N92,'Lists (to be hidden)'!$F:$F,0)),"")</f>
        <v/>
      </c>
      <c r="P92" s="72"/>
    </row>
    <row r="93" spans="1:16" x14ac:dyDescent="0.35">
      <c r="A93" s="72"/>
      <c r="B93" s="72"/>
      <c r="C93" s="72"/>
      <c r="D93" s="72"/>
      <c r="E93" s="72"/>
      <c r="F93" s="77"/>
      <c r="G93" s="147" t="s">
        <v>159</v>
      </c>
      <c r="H93" s="72"/>
      <c r="I93" s="74"/>
      <c r="J93" s="72"/>
      <c r="K93" s="74"/>
      <c r="L93" s="74"/>
      <c r="M93" s="91" t="str">
        <f>IFERROR(INDEX('Lists (to be hidden)'!$E:$E,MATCH(N93,'Lists (to be hidden)'!$F:$F,0)),"")</f>
        <v/>
      </c>
      <c r="N93" s="72"/>
      <c r="O93" s="91" t="str">
        <f>IFERROR(INDEX('Lists (to be hidden)'!$G:$G,MATCH(N93,'Lists (to be hidden)'!$F:$F,0)),"")</f>
        <v/>
      </c>
      <c r="P93" s="72"/>
    </row>
    <row r="94" spans="1:16" x14ac:dyDescent="0.35">
      <c r="A94" s="72"/>
      <c r="B94" s="72"/>
      <c r="C94" s="72"/>
      <c r="D94" s="72"/>
      <c r="E94" s="72"/>
      <c r="F94" s="77"/>
      <c r="G94" s="148" t="s">
        <v>160</v>
      </c>
      <c r="H94" s="72"/>
      <c r="I94" s="74"/>
      <c r="J94" s="72"/>
      <c r="K94" s="74"/>
      <c r="L94" s="74"/>
      <c r="M94" s="91" t="str">
        <f>IFERROR(INDEX('Lists (to be hidden)'!$E:$E,MATCH(N94,'Lists (to be hidden)'!$F:$F,0)),"")</f>
        <v/>
      </c>
      <c r="N94" s="72"/>
      <c r="O94" s="91" t="str">
        <f>IFERROR(INDEX('Lists (to be hidden)'!$G:$G,MATCH(N94,'Lists (to be hidden)'!$F:$F,0)),"")</f>
        <v/>
      </c>
      <c r="P94" s="72"/>
    </row>
    <row r="95" spans="1:16" x14ac:dyDescent="0.35">
      <c r="A95" s="72"/>
      <c r="B95" s="72"/>
      <c r="C95" s="72"/>
      <c r="D95" s="72"/>
      <c r="E95" s="72"/>
      <c r="F95" s="77"/>
      <c r="G95" s="147" t="s">
        <v>161</v>
      </c>
      <c r="H95" s="72"/>
      <c r="I95" s="74"/>
      <c r="J95" s="72"/>
      <c r="K95" s="74"/>
      <c r="L95" s="74"/>
      <c r="M95" s="91" t="str">
        <f>IFERROR(INDEX('Lists (to be hidden)'!$E:$E,MATCH(N95,'Lists (to be hidden)'!$F:$F,0)),"")</f>
        <v/>
      </c>
      <c r="N95" s="72"/>
      <c r="O95" s="91" t="str">
        <f>IFERROR(INDEX('Lists (to be hidden)'!$G:$G,MATCH(N95,'Lists (to be hidden)'!$F:$F,0)),"")</f>
        <v/>
      </c>
      <c r="P95" s="72"/>
    </row>
    <row r="96" spans="1:16" x14ac:dyDescent="0.35">
      <c r="A96" s="72"/>
      <c r="B96" s="72"/>
      <c r="C96" s="72"/>
      <c r="D96" s="72"/>
      <c r="E96" s="72"/>
      <c r="F96" s="77"/>
      <c r="G96" s="147" t="s">
        <v>162</v>
      </c>
      <c r="H96" s="72"/>
      <c r="I96" s="74"/>
      <c r="J96" s="72"/>
      <c r="K96" s="74"/>
      <c r="L96" s="74"/>
      <c r="M96" s="91" t="str">
        <f>IFERROR(INDEX('Lists (to be hidden)'!$E:$E,MATCH(N96,'Lists (to be hidden)'!$F:$F,0)),"")</f>
        <v/>
      </c>
      <c r="N96" s="72"/>
      <c r="O96" s="91" t="str">
        <f>IFERROR(INDEX('Lists (to be hidden)'!$G:$G,MATCH(N96,'Lists (to be hidden)'!$F:$F,0)),"")</f>
        <v/>
      </c>
      <c r="P96" s="72"/>
    </row>
    <row r="97" spans="1:16" x14ac:dyDescent="0.35">
      <c r="A97" s="72"/>
      <c r="B97" s="72"/>
      <c r="C97" s="72"/>
      <c r="D97" s="72"/>
      <c r="E97" s="72"/>
      <c r="F97" s="77"/>
      <c r="G97" s="147" t="s">
        <v>163</v>
      </c>
      <c r="H97" s="72"/>
      <c r="I97" s="74"/>
      <c r="J97" s="72"/>
      <c r="K97" s="74"/>
      <c r="L97" s="74"/>
      <c r="M97" s="91" t="str">
        <f>IFERROR(INDEX('Lists (to be hidden)'!$E:$E,MATCH(N97,'Lists (to be hidden)'!$F:$F,0)),"")</f>
        <v/>
      </c>
      <c r="N97" s="72"/>
      <c r="O97" s="91" t="str">
        <f>IFERROR(INDEX('Lists (to be hidden)'!$G:$G,MATCH(N97,'Lists (to be hidden)'!$F:$F,0)),"")</f>
        <v/>
      </c>
      <c r="P97" s="72"/>
    </row>
    <row r="98" spans="1:16" x14ac:dyDescent="0.35">
      <c r="A98" s="72"/>
      <c r="B98" s="72"/>
      <c r="C98" s="72"/>
      <c r="D98" s="72"/>
      <c r="E98" s="72"/>
      <c r="F98" s="77"/>
      <c r="G98" s="147" t="s">
        <v>164</v>
      </c>
      <c r="H98" s="72"/>
      <c r="I98" s="74"/>
      <c r="J98" s="72"/>
      <c r="K98" s="74"/>
      <c r="L98" s="74"/>
      <c r="M98" s="91" t="str">
        <f>IFERROR(INDEX('Lists (to be hidden)'!$E:$E,MATCH(N98,'Lists (to be hidden)'!$F:$F,0)),"")</f>
        <v/>
      </c>
      <c r="N98" s="72"/>
      <c r="O98" s="91" t="str">
        <f>IFERROR(INDEX('Lists (to be hidden)'!$G:$G,MATCH(N98,'Lists (to be hidden)'!$F:$F,0)),"")</f>
        <v/>
      </c>
      <c r="P98" s="72"/>
    </row>
    <row r="99" spans="1:16" x14ac:dyDescent="0.35">
      <c r="A99" s="72"/>
      <c r="B99" s="72"/>
      <c r="C99" s="72"/>
      <c r="D99" s="72"/>
      <c r="E99" s="72"/>
      <c r="F99" s="77"/>
      <c r="G99" s="148" t="s">
        <v>165</v>
      </c>
      <c r="H99" s="72"/>
      <c r="I99" s="74"/>
      <c r="J99" s="72"/>
      <c r="K99" s="74"/>
      <c r="L99" s="74"/>
      <c r="M99" s="91" t="str">
        <f>IFERROR(INDEX('Lists (to be hidden)'!$E:$E,MATCH(N99,'Lists (to be hidden)'!$F:$F,0)),"")</f>
        <v/>
      </c>
      <c r="N99" s="72"/>
      <c r="O99" s="91" t="str">
        <f>IFERROR(INDEX('Lists (to be hidden)'!$G:$G,MATCH(N99,'Lists (to be hidden)'!$F:$F,0)),"")</f>
        <v/>
      </c>
      <c r="P99" s="72"/>
    </row>
    <row r="100" spans="1:16" x14ac:dyDescent="0.35">
      <c r="A100" s="72"/>
      <c r="B100" s="72"/>
      <c r="C100" s="72"/>
      <c r="D100" s="72"/>
      <c r="E100" s="72"/>
      <c r="F100" s="77"/>
      <c r="G100" s="147" t="s">
        <v>166</v>
      </c>
      <c r="H100" s="72"/>
      <c r="I100" s="74"/>
      <c r="J100" s="72"/>
      <c r="K100" s="74"/>
      <c r="L100" s="74"/>
      <c r="M100" s="91" t="str">
        <f>IFERROR(INDEX('Lists (to be hidden)'!$E:$E,MATCH(N100,'Lists (to be hidden)'!$F:$F,0)),"")</f>
        <v/>
      </c>
      <c r="N100" s="72"/>
      <c r="O100" s="91" t="str">
        <f>IFERROR(INDEX('Lists (to be hidden)'!$G:$G,MATCH(N100,'Lists (to be hidden)'!$F:$F,0)),"")</f>
        <v/>
      </c>
      <c r="P100" s="72"/>
    </row>
    <row r="101" spans="1:16" x14ac:dyDescent="0.35">
      <c r="A101" s="72"/>
      <c r="B101" s="72"/>
      <c r="C101" s="72"/>
      <c r="D101" s="72"/>
      <c r="E101" s="72"/>
      <c r="F101" s="77"/>
      <c r="G101" s="147" t="s">
        <v>167</v>
      </c>
      <c r="H101" s="72"/>
      <c r="I101" s="74"/>
      <c r="J101" s="72"/>
      <c r="K101" s="74"/>
      <c r="L101" s="74"/>
      <c r="M101" s="91" t="str">
        <f>IFERROR(INDEX('Lists (to be hidden)'!$E:$E,MATCH(N101,'Lists (to be hidden)'!$F:$F,0)),"")</f>
        <v/>
      </c>
      <c r="N101" s="72"/>
      <c r="O101" s="91" t="str">
        <f>IFERROR(INDEX('Lists (to be hidden)'!$G:$G,MATCH(N101,'Lists (to be hidden)'!$F:$F,0)),"")</f>
        <v/>
      </c>
      <c r="P101" s="72"/>
    </row>
    <row r="102" spans="1:16" x14ac:dyDescent="0.35">
      <c r="A102" s="72"/>
      <c r="B102" s="72"/>
      <c r="C102" s="72"/>
      <c r="D102" s="72"/>
      <c r="E102" s="72"/>
      <c r="F102" s="77"/>
      <c r="G102" s="148" t="s">
        <v>168</v>
      </c>
      <c r="H102" s="72"/>
      <c r="I102" s="74"/>
      <c r="J102" s="72"/>
      <c r="K102" s="74"/>
      <c r="L102" s="74"/>
      <c r="M102" s="91" t="str">
        <f>IFERROR(INDEX('Lists (to be hidden)'!$E:$E,MATCH(N102,'Lists (to be hidden)'!$F:$F,0)),"")</f>
        <v/>
      </c>
      <c r="N102" s="72"/>
      <c r="O102" s="91" t="str">
        <f>IFERROR(INDEX('Lists (to be hidden)'!$G:$G,MATCH(N102,'Lists (to be hidden)'!$F:$F,0)),"")</f>
        <v/>
      </c>
      <c r="P102" s="72"/>
    </row>
    <row r="103" spans="1:16" x14ac:dyDescent="0.35">
      <c r="A103" s="72"/>
      <c r="B103" s="72"/>
      <c r="C103" s="72"/>
      <c r="D103" s="72"/>
      <c r="E103" s="72"/>
      <c r="F103" s="77"/>
      <c r="G103" s="147" t="s">
        <v>169</v>
      </c>
      <c r="H103" s="72"/>
      <c r="I103" s="74"/>
      <c r="J103" s="72"/>
      <c r="K103" s="74"/>
      <c r="L103" s="74"/>
      <c r="M103" s="91" t="str">
        <f>IFERROR(INDEX('Lists (to be hidden)'!$E:$E,MATCH(N103,'Lists (to be hidden)'!$F:$F,0)),"")</f>
        <v/>
      </c>
      <c r="N103" s="72"/>
      <c r="O103" s="91" t="str">
        <f>IFERROR(INDEX('Lists (to be hidden)'!$G:$G,MATCH(N103,'Lists (to be hidden)'!$F:$F,0)),"")</f>
        <v/>
      </c>
      <c r="P103" s="72"/>
    </row>
    <row r="104" spans="1:16" x14ac:dyDescent="0.35">
      <c r="A104" s="72"/>
      <c r="B104" s="72"/>
      <c r="C104" s="72"/>
      <c r="D104" s="72"/>
      <c r="E104" s="72"/>
      <c r="F104" s="77"/>
      <c r="G104" s="147" t="s">
        <v>170</v>
      </c>
      <c r="H104" s="72"/>
      <c r="I104" s="74"/>
      <c r="J104" s="72"/>
      <c r="K104" s="74"/>
      <c r="L104" s="74"/>
      <c r="M104" s="91" t="str">
        <f>IFERROR(INDEX('Lists (to be hidden)'!$E:$E,MATCH(N104,'Lists (to be hidden)'!$F:$F,0)),"")</f>
        <v/>
      </c>
      <c r="N104" s="72"/>
      <c r="O104" s="91" t="str">
        <f>IFERROR(INDEX('Lists (to be hidden)'!$G:$G,MATCH(N104,'Lists (to be hidden)'!$F:$F,0)),"")</f>
        <v/>
      </c>
      <c r="P104" s="72"/>
    </row>
    <row r="105" spans="1:16" x14ac:dyDescent="0.35">
      <c r="A105" s="72"/>
      <c r="B105" s="72"/>
      <c r="C105" s="72"/>
      <c r="D105" s="72"/>
      <c r="E105" s="72"/>
      <c r="F105" s="77"/>
      <c r="G105" s="147" t="s">
        <v>171</v>
      </c>
      <c r="H105" s="72"/>
      <c r="I105" s="74"/>
      <c r="J105" s="72"/>
      <c r="K105" s="74"/>
      <c r="L105" s="74"/>
      <c r="M105" s="91" t="str">
        <f>IFERROR(INDEX('Lists (to be hidden)'!$E:$E,MATCH(N105,'Lists (to be hidden)'!$F:$F,0)),"")</f>
        <v/>
      </c>
      <c r="N105" s="72"/>
      <c r="O105" s="91" t="str">
        <f>IFERROR(INDEX('Lists (to be hidden)'!$G:$G,MATCH(N105,'Lists (to be hidden)'!$F:$F,0)),"")</f>
        <v/>
      </c>
      <c r="P105" s="72"/>
    </row>
  </sheetData>
  <sheetProtection algorithmName="SHA-512" hashValue="pB21lYHD6YGst66wXeUL3EZz1yRSnsDRkBUg+ArRhZirtQnCAqtZ2O6Uz0YlqX71GPSFT5q7iov6Id/WXyb4+g==" saltValue="THjzxeh9NdzNkzYds2J76g==" spinCount="100000" sheet="1" objects="1" scenarios="1"/>
  <phoneticPr fontId="5" type="noConversion"/>
  <dataValidations count="2">
    <dataValidation type="list" allowBlank="1" showInputMessage="1" showErrorMessage="1" sqref="N2:N105" xr:uid="{00000000-0002-0000-0400-000000000000}">
      <formula1>ATA_SUB</formula1>
    </dataValidation>
    <dataValidation type="list" allowBlank="1" showInputMessage="1" showErrorMessage="1" sqref="J2 J5:J55" xr:uid="{00000000-0002-0000-0400-000001000000}">
      <formula1>TRANS_DESC</formula1>
    </dataValidation>
  </dataValidations>
  <pageMargins left="0.7" right="0.7" top="0.75" bottom="0.75" header="0.3" footer="0.3"/>
  <ignoredErrors>
    <ignoredError sqref="M6:M55 O6:O55 O3:O4 M3:M4" calculatedColumn="1"/>
    <ignoredError sqref="G5" unlockedFormula="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P104"/>
  <sheetViews>
    <sheetView topLeftCell="J70" zoomScaleNormal="100" workbookViewId="0">
      <selection activeCell="P28" sqref="P28"/>
    </sheetView>
  </sheetViews>
  <sheetFormatPr defaultRowHeight="14.5" x14ac:dyDescent="0.35"/>
  <cols>
    <col min="1" max="1" width="34.6328125" customWidth="1"/>
    <col min="2" max="5" width="15.6328125" customWidth="1"/>
    <col min="6" max="6" width="15.6328125" style="10" customWidth="1"/>
    <col min="7" max="7" width="17.36328125" customWidth="1"/>
    <col min="8" max="8" width="14.453125" customWidth="1"/>
    <col min="9" max="10" width="17.36328125" style="3" customWidth="1"/>
    <col min="11" max="11" width="26.90625" style="3" customWidth="1"/>
    <col min="12" max="12" width="28.453125" style="3" customWidth="1"/>
    <col min="13" max="15" width="28.453125" customWidth="1"/>
    <col min="16" max="16" width="32" bestFit="1" customWidth="1"/>
  </cols>
  <sheetData>
    <row r="1" spans="1:16" s="70" customFormat="1" ht="30" customHeight="1" x14ac:dyDescent="0.35">
      <c r="A1" s="98" t="s">
        <v>207</v>
      </c>
      <c r="B1" s="98" t="s">
        <v>37</v>
      </c>
      <c r="C1" s="98" t="s">
        <v>38</v>
      </c>
      <c r="D1" s="98" t="s">
        <v>39</v>
      </c>
      <c r="E1" s="98" t="s">
        <v>40</v>
      </c>
      <c r="F1" s="99" t="s">
        <v>41</v>
      </c>
      <c r="G1" s="98" t="s">
        <v>208</v>
      </c>
      <c r="H1" s="98" t="s">
        <v>209</v>
      </c>
      <c r="I1" s="100" t="s">
        <v>210</v>
      </c>
      <c r="J1" s="100" t="s">
        <v>211</v>
      </c>
      <c r="K1" s="100" t="s">
        <v>50</v>
      </c>
      <c r="L1" s="100" t="s">
        <v>51</v>
      </c>
      <c r="M1" s="101" t="s">
        <v>52</v>
      </c>
      <c r="N1" s="101" t="s">
        <v>53</v>
      </c>
      <c r="O1" s="98" t="s">
        <v>54</v>
      </c>
      <c r="P1" s="101" t="s">
        <v>55</v>
      </c>
    </row>
    <row r="2" spans="1:16" x14ac:dyDescent="0.35">
      <c r="A2" s="84" t="s">
        <v>56</v>
      </c>
      <c r="B2" s="84"/>
      <c r="C2" s="84"/>
      <c r="D2" s="84"/>
      <c r="E2" s="84"/>
      <c r="F2" s="84"/>
      <c r="G2" s="84"/>
      <c r="H2" s="84"/>
      <c r="I2" s="84"/>
      <c r="J2" s="84"/>
      <c r="K2" s="84"/>
      <c r="L2" s="84"/>
      <c r="M2" s="84"/>
      <c r="N2" s="84"/>
      <c r="O2" s="84"/>
      <c r="P2" s="84"/>
    </row>
    <row r="3" spans="1:16" x14ac:dyDescent="0.35">
      <c r="A3" s="118" t="s">
        <v>212</v>
      </c>
      <c r="B3" s="118" t="s">
        <v>67</v>
      </c>
      <c r="C3" s="118" t="s">
        <v>58</v>
      </c>
      <c r="D3" s="118" t="s">
        <v>59</v>
      </c>
      <c r="E3" s="118" t="s">
        <v>60</v>
      </c>
      <c r="F3" s="132">
        <v>2133</v>
      </c>
      <c r="G3" s="145" t="s">
        <v>61</v>
      </c>
      <c r="H3" s="124">
        <v>44002</v>
      </c>
      <c r="I3" s="125">
        <v>51000</v>
      </c>
      <c r="J3" s="125" t="s">
        <v>213</v>
      </c>
      <c r="K3" s="125">
        <v>0</v>
      </c>
      <c r="L3" s="125">
        <v>51000</v>
      </c>
      <c r="M3" s="75" t="str">
        <f>IFERROR(INDEX('Lists (to be hidden)'!$E:$E,MATCH(N3,'Lists (to be hidden)'!$F:$F,0)),"")</f>
        <v>Core municipal services in a declared public health emergency</v>
      </c>
      <c r="N3" s="118" t="s">
        <v>71</v>
      </c>
      <c r="O3" s="75" t="str">
        <f>IFERROR(INDEX('Lists (to be hidden)'!$G:$G,MATCH(N3,'Lists (to be hidden)'!$F:$F,0)),"")</f>
        <v>Administrative Expenses</v>
      </c>
      <c r="P3" s="118" t="s">
        <v>65</v>
      </c>
    </row>
    <row r="4" spans="1:16" x14ac:dyDescent="0.35">
      <c r="A4" s="84" t="s">
        <v>73</v>
      </c>
      <c r="B4" s="84"/>
      <c r="C4" s="84"/>
      <c r="D4" s="84"/>
      <c r="E4" s="84"/>
      <c r="F4" s="84"/>
      <c r="G4" s="84"/>
      <c r="H4" s="84"/>
      <c r="I4" s="84"/>
      <c r="J4" s="84"/>
      <c r="K4" s="84"/>
      <c r="L4" s="84"/>
      <c r="M4" s="84"/>
      <c r="N4" s="84"/>
      <c r="O4" s="84"/>
      <c r="P4" s="84"/>
    </row>
    <row r="5" spans="1:16" x14ac:dyDescent="0.35">
      <c r="A5" s="153" t="s">
        <v>3350</v>
      </c>
      <c r="B5" s="72"/>
      <c r="C5" s="72" t="s">
        <v>3396</v>
      </c>
      <c r="D5" s="72" t="s">
        <v>3397</v>
      </c>
      <c r="E5" s="72" t="s">
        <v>3398</v>
      </c>
      <c r="F5" s="77">
        <v>95113</v>
      </c>
      <c r="G5" s="148" t="s">
        <v>61</v>
      </c>
      <c r="H5" s="73">
        <v>44012</v>
      </c>
      <c r="I5" s="74">
        <v>1336.78</v>
      </c>
      <c r="J5" s="74" t="s">
        <v>3351</v>
      </c>
      <c r="K5" s="74"/>
      <c r="L5" s="157">
        <f>Table5[[#This Row],[Payment Amount]]</f>
        <v>1336.78</v>
      </c>
      <c r="M5" s="91" t="str">
        <f>IFERROR(INDEX('Lists (to be hidden)'!$E:$E,MATCH(N5,'Lists (to be hidden)'!$F:$F,0)),"")</f>
        <v>Core municipal services in a declared public health emergency</v>
      </c>
      <c r="N5" s="72" t="s">
        <v>256</v>
      </c>
      <c r="O5" s="91" t="str">
        <f>IFERROR(INDEX('Lists (to be hidden)'!$G:$G,MATCH(N5,'Lists (to be hidden)'!$F:$F,0)),"")</f>
        <v>Improve Telework Capabilities of Public Employees</v>
      </c>
      <c r="P5" s="72"/>
    </row>
    <row r="6" spans="1:16" x14ac:dyDescent="0.35">
      <c r="A6" s="153" t="s">
        <v>3352</v>
      </c>
      <c r="B6" s="72"/>
      <c r="C6" s="72" t="s">
        <v>3399</v>
      </c>
      <c r="D6" s="72" t="s">
        <v>3400</v>
      </c>
      <c r="E6" s="72" t="s">
        <v>3401</v>
      </c>
      <c r="F6" s="77">
        <v>78682</v>
      </c>
      <c r="G6" s="147" t="s">
        <v>68</v>
      </c>
      <c r="H6" s="73">
        <v>43998</v>
      </c>
      <c r="I6" s="74">
        <f>5251.96+6092.97+662+2249.98+1029+1170+1169.98+1169.98+568.49</f>
        <v>19364.36</v>
      </c>
      <c r="J6" s="74" t="s">
        <v>3505</v>
      </c>
      <c r="K6" s="74"/>
      <c r="L6" s="157">
        <f>Table5[[#This Row],[Payment Amount]]</f>
        <v>19364.36</v>
      </c>
      <c r="M6" s="91" t="str">
        <f>IFERROR(INDEX('Lists (to be hidden)'!$E:$E,MATCH(N6,'Lists (to be hidden)'!$F:$F,0)),"")</f>
        <v>Core municipal services in a declared public health emergency</v>
      </c>
      <c r="N6" s="72" t="s">
        <v>256</v>
      </c>
      <c r="O6" s="91" t="str">
        <f>IFERROR(INDEX('Lists (to be hidden)'!$G:$G,MATCH(N6,'Lists (to be hidden)'!$F:$F,0)),"")</f>
        <v>Improve Telework Capabilities of Public Employees</v>
      </c>
      <c r="P6" s="72"/>
    </row>
    <row r="7" spans="1:16" x14ac:dyDescent="0.35">
      <c r="A7" s="153" t="s">
        <v>3353</v>
      </c>
      <c r="B7" s="72"/>
      <c r="C7" s="72" t="s">
        <v>3402</v>
      </c>
      <c r="D7" s="72" t="s">
        <v>3403</v>
      </c>
      <c r="E7" s="72" t="s">
        <v>3404</v>
      </c>
      <c r="F7" s="77">
        <v>66219</v>
      </c>
      <c r="G7" s="147" t="s">
        <v>74</v>
      </c>
      <c r="H7" s="73">
        <v>44012</v>
      </c>
      <c r="I7" s="74">
        <v>372</v>
      </c>
      <c r="J7" s="74" t="s">
        <v>3354</v>
      </c>
      <c r="K7" s="74"/>
      <c r="L7" s="157">
        <f>Table5[[#This Row],[Payment Amount]]</f>
        <v>372</v>
      </c>
      <c r="M7" s="91" t="str">
        <f>IFERROR(INDEX('Lists (to be hidden)'!$E:$E,MATCH(N7,'Lists (to be hidden)'!$F:$F,0)),"")</f>
        <v>Core municipal services in a declared public health emergency</v>
      </c>
      <c r="N7" s="72" t="s">
        <v>256</v>
      </c>
      <c r="O7" s="91" t="str">
        <f>IFERROR(INDEX('Lists (to be hidden)'!$G:$G,MATCH(N7,'Lists (to be hidden)'!$F:$F,0)),"")</f>
        <v>Improve Telework Capabilities of Public Employees</v>
      </c>
      <c r="P7" s="72"/>
    </row>
    <row r="8" spans="1:16" x14ac:dyDescent="0.35">
      <c r="A8" s="153" t="s">
        <v>3355</v>
      </c>
      <c r="B8" s="72"/>
      <c r="C8" s="72" t="s">
        <v>3405</v>
      </c>
      <c r="D8" s="72" t="s">
        <v>3406</v>
      </c>
      <c r="E8" s="72" t="s">
        <v>60</v>
      </c>
      <c r="F8" s="77">
        <v>1020</v>
      </c>
      <c r="G8" s="147" t="s">
        <v>75</v>
      </c>
      <c r="H8" s="73">
        <v>43943</v>
      </c>
      <c r="I8" s="74">
        <v>951</v>
      </c>
      <c r="J8" s="74" t="s">
        <v>3356</v>
      </c>
      <c r="K8" s="74"/>
      <c r="L8" s="157">
        <f>Table5[[#This Row],[Payment Amount]]</f>
        <v>951</v>
      </c>
      <c r="M8" s="91" t="str">
        <f>IFERROR(INDEX('Lists (to be hidden)'!$E:$E,MATCH(N8,'Lists (to be hidden)'!$F:$F,0)),"")</f>
        <v>Core municipal services in a declared public health emergency</v>
      </c>
      <c r="N8" s="72" t="s">
        <v>256</v>
      </c>
      <c r="O8" s="91" t="str">
        <f>IFERROR(INDEX('Lists (to be hidden)'!$G:$G,MATCH(N8,'Lists (to be hidden)'!$F:$F,0)),"")</f>
        <v>Improve Telework Capabilities of Public Employees</v>
      </c>
      <c r="P8" s="72" t="s">
        <v>65</v>
      </c>
    </row>
    <row r="9" spans="1:16" x14ac:dyDescent="0.35">
      <c r="A9" s="153" t="s">
        <v>3357</v>
      </c>
      <c r="B9" s="72"/>
      <c r="C9" s="72" t="s">
        <v>3407</v>
      </c>
      <c r="D9" s="72" t="s">
        <v>3408</v>
      </c>
      <c r="E9" s="72" t="s">
        <v>3398</v>
      </c>
      <c r="F9" s="77">
        <v>91355</v>
      </c>
      <c r="G9" s="147" t="s">
        <v>76</v>
      </c>
      <c r="H9" s="73">
        <v>43959</v>
      </c>
      <c r="I9" s="74">
        <v>1747.5</v>
      </c>
      <c r="J9" s="74" t="s">
        <v>3358</v>
      </c>
      <c r="K9" s="74"/>
      <c r="L9" s="157">
        <f>Table5[[#This Row],[Payment Amount]]</f>
        <v>1747.5</v>
      </c>
      <c r="M9" s="91" t="str">
        <f>IFERROR(INDEX('Lists (to be hidden)'!$E:$E,MATCH(N9,'Lists (to be hidden)'!$F:$F,0)),"")</f>
        <v>Core municipal services in a declared public health emergency</v>
      </c>
      <c r="N9" s="72" t="s">
        <v>71</v>
      </c>
      <c r="O9" s="91" t="str">
        <f>IFERROR(INDEX('Lists (to be hidden)'!$G:$G,MATCH(N9,'Lists (to be hidden)'!$F:$F,0)),"")</f>
        <v>Administrative Expenses</v>
      </c>
      <c r="P9" s="72" t="s">
        <v>65</v>
      </c>
    </row>
    <row r="10" spans="1:16" x14ac:dyDescent="0.35">
      <c r="A10" s="153" t="s">
        <v>3359</v>
      </c>
      <c r="B10" s="72"/>
      <c r="C10" s="72" t="s">
        <v>3413</v>
      </c>
      <c r="D10" s="72" t="s">
        <v>3411</v>
      </c>
      <c r="E10" s="72" t="s">
        <v>3412</v>
      </c>
      <c r="F10" s="77">
        <v>98109</v>
      </c>
      <c r="G10" s="148" t="s">
        <v>77</v>
      </c>
      <c r="H10" s="73">
        <v>43962</v>
      </c>
      <c r="I10" s="74">
        <f>(1244.3+44.45)*0.25</f>
        <v>322.1875</v>
      </c>
      <c r="J10" s="74" t="s">
        <v>3360</v>
      </c>
      <c r="K10" s="74"/>
      <c r="L10" s="157">
        <f>Table5[[#This Row],[Payment Amount]]</f>
        <v>322.1875</v>
      </c>
      <c r="M10" s="91" t="str">
        <f>IFERROR(INDEX('Lists (to be hidden)'!$E:$E,MATCH(N10,'Lists (to be hidden)'!$F:$F,0)),"")</f>
        <v>Core municipal services in a declared public health emergency</v>
      </c>
      <c r="N10" s="72" t="s">
        <v>256</v>
      </c>
      <c r="O10" s="91" t="str">
        <f>IFERROR(INDEX('Lists (to be hidden)'!$G:$G,MATCH(N10,'Lists (to be hidden)'!$F:$F,0)),"")</f>
        <v>Improve Telework Capabilities of Public Employees</v>
      </c>
      <c r="P10" s="72"/>
    </row>
    <row r="11" spans="1:16" x14ac:dyDescent="0.35">
      <c r="A11" s="153" t="s">
        <v>3361</v>
      </c>
      <c r="B11" s="72"/>
      <c r="C11" s="72" t="s">
        <v>3414</v>
      </c>
      <c r="D11" s="72" t="s">
        <v>3415</v>
      </c>
      <c r="E11" s="72" t="s">
        <v>3416</v>
      </c>
      <c r="F11" s="77">
        <v>20855</v>
      </c>
      <c r="G11" s="147" t="s">
        <v>78</v>
      </c>
      <c r="H11" s="73">
        <v>43977</v>
      </c>
      <c r="I11" s="74">
        <v>2099.63</v>
      </c>
      <c r="J11" s="74" t="s">
        <v>3362</v>
      </c>
      <c r="K11" s="74"/>
      <c r="L11" s="157">
        <f>Table5[[#This Row],[Payment Amount]]</f>
        <v>2099.63</v>
      </c>
      <c r="M11" s="91" t="str">
        <f>IFERROR(INDEX('Lists (to be hidden)'!$E:$E,MATCH(N11,'Lists (to be hidden)'!$F:$F,0)),"")</f>
        <v>Expanded Public Health Mission</v>
      </c>
      <c r="N11" s="72" t="s">
        <v>312</v>
      </c>
      <c r="O11" s="91" t="str">
        <f>IFERROR(INDEX('Lists (to be hidden)'!$G:$G,MATCH(N11,'Lists (to be hidden)'!$F:$F,0)),"")</f>
        <v>Public Health Expenses</v>
      </c>
      <c r="P11" s="72"/>
    </row>
    <row r="12" spans="1:16" x14ac:dyDescent="0.35">
      <c r="A12" s="153" t="s">
        <v>3361</v>
      </c>
      <c r="B12" s="72"/>
      <c r="C12" s="72" t="s">
        <v>3414</v>
      </c>
      <c r="D12" s="72" t="s">
        <v>3415</v>
      </c>
      <c r="E12" s="72" t="s">
        <v>3416</v>
      </c>
      <c r="F12" s="77">
        <v>20855</v>
      </c>
      <c r="G12" s="148" t="s">
        <v>79</v>
      </c>
      <c r="H12" s="73">
        <v>44012</v>
      </c>
      <c r="I12" s="74">
        <v>5800</v>
      </c>
      <c r="J12" s="74" t="s">
        <v>3363</v>
      </c>
      <c r="K12" s="74"/>
      <c r="L12" s="157">
        <f>Table5[[#This Row],[Payment Amount]]</f>
        <v>5800</v>
      </c>
      <c r="M12" s="91" t="str">
        <f>IFERROR(INDEX('Lists (to be hidden)'!$E:$E,MATCH(N12,'Lists (to be hidden)'!$F:$F,0)),"")</f>
        <v>Core municipal services in a declared public health emergency</v>
      </c>
      <c r="N12" s="72" t="s">
        <v>256</v>
      </c>
      <c r="O12" s="91" t="str">
        <f>IFERROR(INDEX('Lists (to be hidden)'!$G:$G,MATCH(N12,'Lists (to be hidden)'!$F:$F,0)),"")</f>
        <v>Improve Telework Capabilities of Public Employees</v>
      </c>
      <c r="P12" s="72"/>
    </row>
    <row r="13" spans="1:16" x14ac:dyDescent="0.35">
      <c r="A13" s="154" t="s">
        <v>3364</v>
      </c>
      <c r="B13" s="72"/>
      <c r="C13" s="72" t="s">
        <v>3417</v>
      </c>
      <c r="D13" s="72" t="s">
        <v>3418</v>
      </c>
      <c r="E13" s="72" t="s">
        <v>3419</v>
      </c>
      <c r="F13" s="77">
        <v>8873</v>
      </c>
      <c r="G13" s="147" t="s">
        <v>80</v>
      </c>
      <c r="H13" s="73">
        <v>43977</v>
      </c>
      <c r="I13" s="74">
        <v>13545</v>
      </c>
      <c r="J13" s="74" t="s">
        <v>3365</v>
      </c>
      <c r="K13" s="74"/>
      <c r="L13" s="157">
        <f>Table5[[#This Row],[Payment Amount]]</f>
        <v>13545</v>
      </c>
      <c r="M13" s="91" t="str">
        <f>IFERROR(INDEX('Lists (to be hidden)'!$E:$E,MATCH(N13,'Lists (to be hidden)'!$F:$F,0)),"")</f>
        <v>Core municipal services in a declared public health emergency</v>
      </c>
      <c r="N13" s="72" t="s">
        <v>256</v>
      </c>
      <c r="O13" s="91" t="str">
        <f>IFERROR(INDEX('Lists (to be hidden)'!$G:$G,MATCH(N13,'Lists (to be hidden)'!$F:$F,0)),"")</f>
        <v>Improve Telework Capabilities of Public Employees</v>
      </c>
      <c r="P13" s="72"/>
    </row>
    <row r="14" spans="1:16" x14ac:dyDescent="0.35">
      <c r="A14" s="154" t="s">
        <v>3352</v>
      </c>
      <c r="B14" s="72"/>
      <c r="C14" s="72" t="s">
        <v>3399</v>
      </c>
      <c r="D14" s="72" t="s">
        <v>3400</v>
      </c>
      <c r="E14" s="72" t="s">
        <v>3401</v>
      </c>
      <c r="F14" s="77">
        <v>78682</v>
      </c>
      <c r="G14" s="147" t="s">
        <v>81</v>
      </c>
      <c r="H14" s="155">
        <v>43937</v>
      </c>
      <c r="I14" s="74">
        <v>183.45</v>
      </c>
      <c r="J14" s="74" t="s">
        <v>3388</v>
      </c>
      <c r="K14" s="74"/>
      <c r="L14" s="157">
        <f>Table5[[#This Row],[Payment Amount]]</f>
        <v>183.45</v>
      </c>
      <c r="M14" s="91" t="str">
        <f>IFERROR(INDEX('Lists (to be hidden)'!$E:$E,MATCH(N14,'Lists (to be hidden)'!$F:$F,0)),"")</f>
        <v>Core municipal services in a declared public health emergency</v>
      </c>
      <c r="N14" s="72" t="s">
        <v>256</v>
      </c>
      <c r="O14" s="91" t="str">
        <f>IFERROR(INDEX('Lists (to be hidden)'!$G:$G,MATCH(N14,'Lists (to be hidden)'!$F:$F,0)),"")</f>
        <v>Improve Telework Capabilities of Public Employees</v>
      </c>
      <c r="P14" s="72"/>
    </row>
    <row r="15" spans="1:16" x14ac:dyDescent="0.35">
      <c r="A15" s="154" t="s">
        <v>3352</v>
      </c>
      <c r="B15" s="72"/>
      <c r="C15" s="72" t="s">
        <v>3399</v>
      </c>
      <c r="D15" s="72" t="s">
        <v>3400</v>
      </c>
      <c r="E15" s="72" t="s">
        <v>3401</v>
      </c>
      <c r="F15" s="77">
        <v>78682</v>
      </c>
      <c r="G15" s="147" t="s">
        <v>82</v>
      </c>
      <c r="H15" s="155">
        <v>43943</v>
      </c>
      <c r="I15" s="74">
        <f>560.24+576.74+584.99+1136.98+1565.1+1565.1+1680.72</f>
        <v>7669.87</v>
      </c>
      <c r="J15" s="74" t="s">
        <v>3530</v>
      </c>
      <c r="K15" s="74"/>
      <c r="L15" s="157">
        <f>Table5[[#This Row],[Payment Amount]]</f>
        <v>7669.87</v>
      </c>
      <c r="M15" s="91" t="str">
        <f>IFERROR(INDEX('Lists (to be hidden)'!$E:$E,MATCH(N15,'Lists (to be hidden)'!$F:$F,0)),"")</f>
        <v>Core municipal services in a declared public health emergency</v>
      </c>
      <c r="N15" s="72" t="s">
        <v>256</v>
      </c>
      <c r="O15" s="91" t="str">
        <f>IFERROR(INDEX('Lists (to be hidden)'!$G:$G,MATCH(N15,'Lists (to be hidden)'!$F:$F,0)),"")</f>
        <v>Improve Telework Capabilities of Public Employees</v>
      </c>
      <c r="P15" s="72"/>
    </row>
    <row r="16" spans="1:16" x14ac:dyDescent="0.35">
      <c r="A16" s="154" t="s">
        <v>3361</v>
      </c>
      <c r="B16" s="72"/>
      <c r="C16" s="72" t="s">
        <v>3414</v>
      </c>
      <c r="D16" s="72" t="s">
        <v>3415</v>
      </c>
      <c r="E16" s="72" t="s">
        <v>3416</v>
      </c>
      <c r="F16" s="77">
        <v>20855</v>
      </c>
      <c r="G16" s="148" t="s">
        <v>83</v>
      </c>
      <c r="H16" s="155">
        <v>43977</v>
      </c>
      <c r="I16" s="74">
        <v>597</v>
      </c>
      <c r="J16" s="74" t="s">
        <v>3389</v>
      </c>
      <c r="K16" s="74"/>
      <c r="L16" s="157">
        <f>Table5[[#This Row],[Payment Amount]]</f>
        <v>597</v>
      </c>
      <c r="M16" s="91" t="str">
        <f>IFERROR(INDEX('Lists (to be hidden)'!$E:$E,MATCH(N16,'Lists (to be hidden)'!$F:$F,0)),"")</f>
        <v>Core municipal services in a declared public health emergency</v>
      </c>
      <c r="N16" s="72" t="s">
        <v>256</v>
      </c>
      <c r="O16" s="91" t="str">
        <f>IFERROR(INDEX('Lists (to be hidden)'!$G:$G,MATCH(N16,'Lists (to be hidden)'!$F:$F,0)),"")</f>
        <v>Improve Telework Capabilities of Public Employees</v>
      </c>
      <c r="P16" s="72"/>
    </row>
    <row r="17" spans="1:16" x14ac:dyDescent="0.35">
      <c r="A17" s="154" t="s">
        <v>3366</v>
      </c>
      <c r="B17" s="72"/>
      <c r="C17" s="72" t="s">
        <v>3420</v>
      </c>
      <c r="D17" s="72" t="s">
        <v>3421</v>
      </c>
      <c r="E17" s="72" t="s">
        <v>3412</v>
      </c>
      <c r="F17" s="77">
        <v>98052</v>
      </c>
      <c r="G17" s="147" t="s">
        <v>84</v>
      </c>
      <c r="H17" s="155">
        <v>44047</v>
      </c>
      <c r="I17" s="74">
        <f>1988.41+1457.83</f>
        <v>3446.24</v>
      </c>
      <c r="J17" s="74" t="s">
        <v>3518</v>
      </c>
      <c r="K17" s="74"/>
      <c r="L17" s="157">
        <f>Table5[[#This Row],[Payment Amount]]</f>
        <v>3446.24</v>
      </c>
      <c r="M17" s="91" t="str">
        <f>IFERROR(INDEX('Lists (to be hidden)'!$E:$E,MATCH(N17,'Lists (to be hidden)'!$F:$F,0)),"")</f>
        <v>Core municipal services in a declared public health emergency</v>
      </c>
      <c r="N17" s="72" t="s">
        <v>256</v>
      </c>
      <c r="O17" s="91" t="str">
        <f>IFERROR(INDEX('Lists (to be hidden)'!$G:$G,MATCH(N17,'Lists (to be hidden)'!$F:$F,0)),"")</f>
        <v>Improve Telework Capabilities of Public Employees</v>
      </c>
      <c r="P17" s="72"/>
    </row>
    <row r="18" spans="1:16" x14ac:dyDescent="0.35">
      <c r="A18" s="154" t="s">
        <v>3352</v>
      </c>
      <c r="B18" s="72"/>
      <c r="C18" s="72" t="s">
        <v>3399</v>
      </c>
      <c r="D18" s="72" t="s">
        <v>3400</v>
      </c>
      <c r="E18" s="72" t="s">
        <v>3401</v>
      </c>
      <c r="F18" s="77">
        <v>78682</v>
      </c>
      <c r="G18" s="148" t="s">
        <v>85</v>
      </c>
      <c r="H18" s="155">
        <v>43942</v>
      </c>
      <c r="I18" s="74">
        <f>1654*0.25</f>
        <v>413.5</v>
      </c>
      <c r="J18" s="74" t="s">
        <v>3374</v>
      </c>
      <c r="K18" s="74"/>
      <c r="L18" s="157">
        <f>Table5[[#This Row],[Payment Amount]]</f>
        <v>413.5</v>
      </c>
      <c r="M18" s="91" t="str">
        <f>IFERROR(INDEX('Lists (to be hidden)'!$E:$E,MATCH(N18,'Lists (to be hidden)'!$F:$F,0)),"")</f>
        <v>Core municipal services in a declared public health emergency</v>
      </c>
      <c r="N18" s="72" t="s">
        <v>256</v>
      </c>
      <c r="O18" s="91" t="str">
        <f>IFERROR(INDEX('Lists (to be hidden)'!$G:$G,MATCH(N18,'Lists (to be hidden)'!$F:$F,0)),"")</f>
        <v>Improve Telework Capabilities of Public Employees</v>
      </c>
      <c r="P18" s="72" t="s">
        <v>65</v>
      </c>
    </row>
    <row r="19" spans="1:16" x14ac:dyDescent="0.35">
      <c r="A19" s="154" t="s">
        <v>3367</v>
      </c>
      <c r="B19" s="72"/>
      <c r="C19" s="72" t="s">
        <v>3427</v>
      </c>
      <c r="D19" s="72" t="s">
        <v>3428</v>
      </c>
      <c r="E19" s="72" t="s">
        <v>3429</v>
      </c>
      <c r="F19" s="77">
        <v>20171</v>
      </c>
      <c r="G19" s="147" t="s">
        <v>86</v>
      </c>
      <c r="H19" s="155">
        <v>43948</v>
      </c>
      <c r="I19" s="74">
        <f>634.21*0.25</f>
        <v>158.55250000000001</v>
      </c>
      <c r="J19" s="74" t="s">
        <v>3375</v>
      </c>
      <c r="K19" s="74"/>
      <c r="L19" s="157">
        <f>Table5[[#This Row],[Payment Amount]]</f>
        <v>158.55250000000001</v>
      </c>
      <c r="M19" s="91" t="str">
        <f>IFERROR(INDEX('Lists (to be hidden)'!$E:$E,MATCH(N19,'Lists (to be hidden)'!$F:$F,0)),"")</f>
        <v>Core municipal services in a declared public health emergency</v>
      </c>
      <c r="N19" s="72" t="s">
        <v>256</v>
      </c>
      <c r="O19" s="91" t="str">
        <f>IFERROR(INDEX('Lists (to be hidden)'!$G:$G,MATCH(N19,'Lists (to be hidden)'!$F:$F,0)),"")</f>
        <v>Improve Telework Capabilities of Public Employees</v>
      </c>
      <c r="P19" s="72" t="s">
        <v>65</v>
      </c>
    </row>
    <row r="20" spans="1:16" x14ac:dyDescent="0.35">
      <c r="A20" s="154" t="s">
        <v>3368</v>
      </c>
      <c r="B20" s="72"/>
      <c r="C20" s="72" t="s">
        <v>3422</v>
      </c>
      <c r="D20" s="72" t="s">
        <v>3423</v>
      </c>
      <c r="E20" s="72" t="s">
        <v>60</v>
      </c>
      <c r="F20" s="77">
        <v>1757</v>
      </c>
      <c r="G20" s="147" t="s">
        <v>87</v>
      </c>
      <c r="H20" s="155">
        <v>43964</v>
      </c>
      <c r="I20" s="74">
        <f>75000*0.25</f>
        <v>18750</v>
      </c>
      <c r="J20" s="74" t="s">
        <v>3390</v>
      </c>
      <c r="K20" s="74"/>
      <c r="L20" s="157">
        <f>Table5[[#This Row],[Payment Amount]]</f>
        <v>18750</v>
      </c>
      <c r="M20" s="91" t="str">
        <f>IFERROR(INDEX('Lists (to be hidden)'!$E:$E,MATCH(N20,'Lists (to be hidden)'!$F:$F,0)),"")</f>
        <v>Other Request</v>
      </c>
      <c r="N20" s="72" t="s">
        <v>205</v>
      </c>
      <c r="O20" s="91" t="str">
        <f>IFERROR(INDEX('Lists (to be hidden)'!$G:$G,MATCH(N20,'Lists (to be hidden)'!$F:$F,0)),"")</f>
        <v>Items Not Listed Above – to include other eligible expenses that are not captured in the available expenditure categories</v>
      </c>
      <c r="P20" s="72" t="s">
        <v>65</v>
      </c>
    </row>
    <row r="21" spans="1:16" x14ac:dyDescent="0.35">
      <c r="A21" s="154" t="s">
        <v>3368</v>
      </c>
      <c r="B21" s="72"/>
      <c r="C21" s="72" t="s">
        <v>3422</v>
      </c>
      <c r="D21" s="72" t="s">
        <v>3423</v>
      </c>
      <c r="E21" s="72" t="s">
        <v>60</v>
      </c>
      <c r="F21" s="77">
        <v>1757</v>
      </c>
      <c r="G21" s="148" t="s">
        <v>88</v>
      </c>
      <c r="H21" s="155">
        <v>43951</v>
      </c>
      <c r="I21" s="74">
        <v>5107.91</v>
      </c>
      <c r="J21" s="74" t="s">
        <v>3391</v>
      </c>
      <c r="K21" s="74"/>
      <c r="L21" s="157">
        <f>Table5[[#This Row],[Payment Amount]]</f>
        <v>5107.91</v>
      </c>
      <c r="M21" s="91" t="str">
        <f>IFERROR(INDEX('Lists (to be hidden)'!$E:$E,MATCH(N21,'Lists (to be hidden)'!$F:$F,0)),"")</f>
        <v>Core municipal services in a declared public health emergency</v>
      </c>
      <c r="N21" s="72" t="s">
        <v>71</v>
      </c>
      <c r="O21" s="91" t="str">
        <f>IFERROR(INDEX('Lists (to be hidden)'!$G:$G,MATCH(N21,'Lists (to be hidden)'!$F:$F,0)),"")</f>
        <v>Administrative Expenses</v>
      </c>
      <c r="P21" s="72"/>
    </row>
    <row r="22" spans="1:16" x14ac:dyDescent="0.35">
      <c r="A22" s="154" t="s">
        <v>3368</v>
      </c>
      <c r="B22" s="72"/>
      <c r="C22" s="72" t="s">
        <v>3422</v>
      </c>
      <c r="D22" s="72" t="s">
        <v>3423</v>
      </c>
      <c r="E22" s="72" t="s">
        <v>60</v>
      </c>
      <c r="F22" s="77">
        <v>1757</v>
      </c>
      <c r="G22" s="147" t="s">
        <v>89</v>
      </c>
      <c r="H22" s="155">
        <v>44012</v>
      </c>
      <c r="I22" s="74">
        <v>238</v>
      </c>
      <c r="J22" s="74" t="s">
        <v>3392</v>
      </c>
      <c r="K22" s="74"/>
      <c r="L22" s="157">
        <f>Table5[[#This Row],[Payment Amount]]</f>
        <v>238</v>
      </c>
      <c r="M22" s="91" t="str">
        <f>IFERROR(INDEX('Lists (to be hidden)'!$E:$E,MATCH(N22,'Lists (to be hidden)'!$F:$F,0)),"")</f>
        <v>Expanded Public Health Mission</v>
      </c>
      <c r="N22" s="72" t="s">
        <v>310</v>
      </c>
      <c r="O22" s="91" t="str">
        <f>IFERROR(INDEX('Lists (to be hidden)'!$G:$G,MATCH(N22,'Lists (to be hidden)'!$F:$F,0)),"")</f>
        <v>Public Health Expenses</v>
      </c>
      <c r="P22" s="72"/>
    </row>
    <row r="23" spans="1:16" x14ac:dyDescent="0.35">
      <c r="A23" s="154" t="s">
        <v>3368</v>
      </c>
      <c r="B23" s="72"/>
      <c r="C23" s="72" t="s">
        <v>3422</v>
      </c>
      <c r="D23" s="72" t="s">
        <v>3423</v>
      </c>
      <c r="E23" s="72" t="s">
        <v>60</v>
      </c>
      <c r="F23" s="77">
        <v>1757</v>
      </c>
      <c r="G23" s="147" t="s">
        <v>90</v>
      </c>
      <c r="H23" s="155">
        <v>43982</v>
      </c>
      <c r="I23" s="74">
        <v>3935.25</v>
      </c>
      <c r="J23" s="74" t="s">
        <v>3391</v>
      </c>
      <c r="K23" s="74"/>
      <c r="L23" s="157">
        <f>Table5[[#This Row],[Payment Amount]]</f>
        <v>3935.25</v>
      </c>
      <c r="M23" s="91" t="str">
        <f>IFERROR(INDEX('Lists (to be hidden)'!$E:$E,MATCH(N23,'Lists (to be hidden)'!$F:$F,0)),"")</f>
        <v>Core municipal services in a declared public health emergency</v>
      </c>
      <c r="N23" s="72" t="s">
        <v>71</v>
      </c>
      <c r="O23" s="91" t="str">
        <f>IFERROR(INDEX('Lists (to be hidden)'!$G:$G,MATCH(N23,'Lists (to be hidden)'!$F:$F,0)),"")</f>
        <v>Administrative Expenses</v>
      </c>
      <c r="P23" s="72"/>
    </row>
    <row r="24" spans="1:16" x14ac:dyDescent="0.35">
      <c r="A24" s="154" t="s">
        <v>3368</v>
      </c>
      <c r="B24" s="72"/>
      <c r="C24" s="72" t="s">
        <v>3422</v>
      </c>
      <c r="D24" s="72" t="s">
        <v>3423</v>
      </c>
      <c r="E24" s="72" t="s">
        <v>60</v>
      </c>
      <c r="F24" s="77">
        <v>1757</v>
      </c>
      <c r="G24" s="147" t="s">
        <v>91</v>
      </c>
      <c r="H24" s="155">
        <v>44012</v>
      </c>
      <c r="I24" s="74">
        <v>8084.59</v>
      </c>
      <c r="J24" s="74" t="s">
        <v>3393</v>
      </c>
      <c r="K24" s="74"/>
      <c r="L24" s="157">
        <f>Table5[[#This Row],[Payment Amount]]</f>
        <v>8084.59</v>
      </c>
      <c r="M24" s="91" t="str">
        <f>IFERROR(INDEX('Lists (to be hidden)'!$E:$E,MATCH(N24,'Lists (to be hidden)'!$F:$F,0)),"")</f>
        <v>Other Request</v>
      </c>
      <c r="N24" s="72" t="s">
        <v>205</v>
      </c>
      <c r="O24" s="91" t="str">
        <f>IFERROR(INDEX('Lists (to be hidden)'!$G:$G,MATCH(N24,'Lists (to be hidden)'!$F:$F,0)),"")</f>
        <v>Items Not Listed Above – to include other eligible expenses that are not captured in the available expenditure categories</v>
      </c>
      <c r="P24" s="72"/>
    </row>
    <row r="25" spans="1:16" x14ac:dyDescent="0.35">
      <c r="A25" s="154" t="s">
        <v>3368</v>
      </c>
      <c r="B25" s="72"/>
      <c r="C25" s="72" t="s">
        <v>3422</v>
      </c>
      <c r="D25" s="72" t="s">
        <v>3423</v>
      </c>
      <c r="E25" s="72" t="s">
        <v>60</v>
      </c>
      <c r="F25" s="77">
        <v>1757</v>
      </c>
      <c r="G25" s="147" t="s">
        <v>92</v>
      </c>
      <c r="H25" s="155">
        <v>44012</v>
      </c>
      <c r="I25" s="74">
        <v>4071.99</v>
      </c>
      <c r="J25" s="74" t="s">
        <v>3391</v>
      </c>
      <c r="K25" s="74"/>
      <c r="L25" s="157">
        <f>Table5[[#This Row],[Payment Amount]]</f>
        <v>4071.99</v>
      </c>
      <c r="M25" s="91" t="str">
        <f>IFERROR(INDEX('Lists (to be hidden)'!$E:$E,MATCH(N25,'Lists (to be hidden)'!$F:$F,0)),"")</f>
        <v>Core municipal services in a declared public health emergency</v>
      </c>
      <c r="N25" s="72" t="s">
        <v>71</v>
      </c>
      <c r="O25" s="91" t="str">
        <f>IFERROR(INDEX('Lists (to be hidden)'!$G:$G,MATCH(N25,'Lists (to be hidden)'!$F:$F,0)),"")</f>
        <v>Administrative Expenses</v>
      </c>
      <c r="P25" s="72"/>
    </row>
    <row r="26" spans="1:16" x14ac:dyDescent="0.35">
      <c r="A26" s="154" t="s">
        <v>3369</v>
      </c>
      <c r="B26" s="72"/>
      <c r="C26" s="72" t="s">
        <v>3424</v>
      </c>
      <c r="D26" s="72" t="s">
        <v>3425</v>
      </c>
      <c r="E26" s="72" t="s">
        <v>3426</v>
      </c>
      <c r="F26" s="77">
        <v>30328</v>
      </c>
      <c r="G26" s="148" t="s">
        <v>93</v>
      </c>
      <c r="H26" s="155">
        <v>44012</v>
      </c>
      <c r="I26" s="74">
        <v>23705.88</v>
      </c>
      <c r="J26" s="74" t="s">
        <v>3376</v>
      </c>
      <c r="K26" s="74"/>
      <c r="L26" s="157">
        <f>Table5[[#This Row],[Payment Amount]]</f>
        <v>23705.88</v>
      </c>
      <c r="M26" s="91" t="str">
        <f>IFERROR(INDEX('Lists (to be hidden)'!$E:$E,MATCH(N26,'Lists (to be hidden)'!$F:$F,0)),"")</f>
        <v>Expanded Public Health Mission</v>
      </c>
      <c r="N26" s="72" t="s">
        <v>312</v>
      </c>
      <c r="O26" s="91" t="str">
        <f>IFERROR(INDEX('Lists (to be hidden)'!$G:$G,MATCH(N26,'Lists (to be hidden)'!$F:$F,0)),"")</f>
        <v>Public Health Expenses</v>
      </c>
      <c r="P26" s="72"/>
    </row>
    <row r="27" spans="1:16" x14ac:dyDescent="0.35">
      <c r="A27" s="154" t="s">
        <v>3632</v>
      </c>
      <c r="B27" s="72"/>
      <c r="C27" s="72" t="s">
        <v>3633</v>
      </c>
      <c r="D27" s="72" t="s">
        <v>3410</v>
      </c>
      <c r="E27" s="72" t="s">
        <v>60</v>
      </c>
      <c r="F27" s="77">
        <v>1702</v>
      </c>
      <c r="G27" s="147" t="s">
        <v>94</v>
      </c>
      <c r="H27" s="155">
        <v>44012</v>
      </c>
      <c r="I27" s="74">
        <f>144900.25+1422.46-4023.18</f>
        <v>142299.53</v>
      </c>
      <c r="J27" s="74" t="s">
        <v>3631</v>
      </c>
      <c r="K27" s="74"/>
      <c r="L27" s="157">
        <f>Table5[[#This Row],[Payment Amount]]</f>
        <v>142299.53</v>
      </c>
      <c r="M27" s="91" t="str">
        <f>IFERROR(INDEX('Lists (to be hidden)'!$E:$E,MATCH(N27,'Lists (to be hidden)'!$F:$F,0)),"")</f>
        <v>Core municipal services in a declared public health emergency</v>
      </c>
      <c r="N27" s="72" t="s">
        <v>227</v>
      </c>
      <c r="O27" s="91" t="str">
        <f>IFERROR(INDEX('Lists (to be hidden)'!$G:$G,MATCH(N27,'Lists (to be hidden)'!$F:$F,0)),"")</f>
        <v>Administrative Expenses</v>
      </c>
      <c r="P27" s="72" t="s">
        <v>65</v>
      </c>
    </row>
    <row r="28" spans="1:16" x14ac:dyDescent="0.35">
      <c r="A28" s="154" t="s">
        <v>3367</v>
      </c>
      <c r="B28" s="72"/>
      <c r="C28" s="72" t="s">
        <v>3427</v>
      </c>
      <c r="D28" s="72" t="s">
        <v>3428</v>
      </c>
      <c r="E28" s="72" t="s">
        <v>3429</v>
      </c>
      <c r="F28" s="77">
        <v>20171</v>
      </c>
      <c r="G28" s="147" t="s">
        <v>95</v>
      </c>
      <c r="H28" s="155">
        <v>44012</v>
      </c>
      <c r="I28" s="74">
        <v>7960</v>
      </c>
      <c r="J28" s="74" t="s">
        <v>3377</v>
      </c>
      <c r="K28" s="74"/>
      <c r="L28" s="157">
        <f>Table5[[#This Row],[Payment Amount]]</f>
        <v>7960</v>
      </c>
      <c r="M28" s="91" t="str">
        <f>IFERROR(INDEX('Lists (to be hidden)'!$E:$E,MATCH(N28,'Lists (to be hidden)'!$F:$F,0)),"")</f>
        <v>Expanded Public Health Mission</v>
      </c>
      <c r="N28" s="72" t="s">
        <v>312</v>
      </c>
      <c r="O28" s="91" t="str">
        <f>IFERROR(INDEX('Lists (to be hidden)'!$G:$G,MATCH(N28,'Lists (to be hidden)'!$F:$F,0)),"")</f>
        <v>Public Health Expenses</v>
      </c>
      <c r="P28" s="72"/>
    </row>
    <row r="29" spans="1:16" x14ac:dyDescent="0.35">
      <c r="A29" s="154" t="s">
        <v>3370</v>
      </c>
      <c r="B29" s="72"/>
      <c r="C29" s="72" t="s">
        <v>3430</v>
      </c>
      <c r="D29" s="72" t="s">
        <v>3410</v>
      </c>
      <c r="E29" s="72" t="s">
        <v>60</v>
      </c>
      <c r="F29" s="77">
        <v>1702</v>
      </c>
      <c r="G29" s="148" t="s">
        <v>96</v>
      </c>
      <c r="H29" s="155">
        <v>43972</v>
      </c>
      <c r="I29" s="74">
        <v>12386.61</v>
      </c>
      <c r="J29" s="74" t="s">
        <v>3378</v>
      </c>
      <c r="K29" s="74"/>
      <c r="L29" s="157">
        <f>Table5[[#This Row],[Payment Amount]]</f>
        <v>12386.61</v>
      </c>
      <c r="M29" s="91" t="str">
        <f>IFERROR(INDEX('Lists (to be hidden)'!$E:$E,MATCH(N29,'Lists (to be hidden)'!$F:$F,0)),"")</f>
        <v>Expanded Public Health Mission</v>
      </c>
      <c r="N29" s="72" t="s">
        <v>312</v>
      </c>
      <c r="O29" s="91" t="str">
        <f>IFERROR(INDEX('Lists (to be hidden)'!$G:$G,MATCH(N29,'Lists (to be hidden)'!$F:$F,0)),"")</f>
        <v>Public Health Expenses</v>
      </c>
      <c r="P29" s="72"/>
    </row>
    <row r="30" spans="1:16" x14ac:dyDescent="0.35">
      <c r="A30" s="154" t="s">
        <v>3352</v>
      </c>
      <c r="B30" s="72"/>
      <c r="C30" s="72" t="s">
        <v>3399</v>
      </c>
      <c r="D30" s="72" t="s">
        <v>3400</v>
      </c>
      <c r="E30" s="72" t="s">
        <v>3401</v>
      </c>
      <c r="F30" s="77">
        <v>78682</v>
      </c>
      <c r="G30" s="147" t="s">
        <v>97</v>
      </c>
      <c r="H30" s="155">
        <v>44012</v>
      </c>
      <c r="I30" s="74">
        <v>614100</v>
      </c>
      <c r="J30" s="74" t="s">
        <v>3379</v>
      </c>
      <c r="K30" s="74"/>
      <c r="L30" s="157">
        <f>Table5[[#This Row],[Payment Amount]]</f>
        <v>614100</v>
      </c>
      <c r="M30" s="91" t="str">
        <f>IFERROR(INDEX('Lists (to be hidden)'!$E:$E,MATCH(N30,'Lists (to be hidden)'!$F:$F,0)),"")</f>
        <v>Expanded Public Health Mission</v>
      </c>
      <c r="N30" s="72" t="s">
        <v>312</v>
      </c>
      <c r="O30" s="91" t="str">
        <f>IFERROR(INDEX('Lists (to be hidden)'!$G:$G,MATCH(N30,'Lists (to be hidden)'!$F:$F,0)),"")</f>
        <v>Public Health Expenses</v>
      </c>
      <c r="P30" s="72"/>
    </row>
    <row r="31" spans="1:16" x14ac:dyDescent="0.35">
      <c r="A31" s="154" t="s">
        <v>3352</v>
      </c>
      <c r="B31" s="72"/>
      <c r="C31" s="72" t="s">
        <v>3399</v>
      </c>
      <c r="D31" s="72" t="s">
        <v>3400</v>
      </c>
      <c r="E31" s="72" t="s">
        <v>3401</v>
      </c>
      <c r="F31" s="77">
        <v>78682</v>
      </c>
      <c r="G31" s="147" t="s">
        <v>98</v>
      </c>
      <c r="H31" s="155">
        <v>44004</v>
      </c>
      <c r="I31" s="74">
        <v>1599.5</v>
      </c>
      <c r="J31" s="74" t="s">
        <v>3380</v>
      </c>
      <c r="K31" s="74"/>
      <c r="L31" s="157">
        <f>Table5[[#This Row],[Payment Amount]]</f>
        <v>1599.5</v>
      </c>
      <c r="M31" s="91" t="str">
        <f>IFERROR(INDEX('Lists (to be hidden)'!$E:$E,MATCH(N31,'Lists (to be hidden)'!$F:$F,0)),"")</f>
        <v>Core municipal services in a declared public health emergency</v>
      </c>
      <c r="N31" s="72" t="s">
        <v>256</v>
      </c>
      <c r="O31" s="91" t="str">
        <f>IFERROR(INDEX('Lists (to be hidden)'!$G:$G,MATCH(N31,'Lists (to be hidden)'!$F:$F,0)),"")</f>
        <v>Improve Telework Capabilities of Public Employees</v>
      </c>
      <c r="P31" s="72"/>
    </row>
    <row r="32" spans="1:16" x14ac:dyDescent="0.35">
      <c r="A32" s="154" t="s">
        <v>3367</v>
      </c>
      <c r="B32" s="72"/>
      <c r="C32" s="72" t="s">
        <v>3427</v>
      </c>
      <c r="D32" s="72" t="s">
        <v>3428</v>
      </c>
      <c r="E32" s="72" t="s">
        <v>3429</v>
      </c>
      <c r="F32" s="77">
        <v>20171</v>
      </c>
      <c r="G32" s="147" t="s">
        <v>99</v>
      </c>
      <c r="H32" s="155">
        <v>44012</v>
      </c>
      <c r="I32" s="74">
        <v>6439.13</v>
      </c>
      <c r="J32" s="74" t="s">
        <v>3381</v>
      </c>
      <c r="K32" s="74"/>
      <c r="L32" s="157">
        <f>Table5[[#This Row],[Payment Amount]]</f>
        <v>6439.13</v>
      </c>
      <c r="M32" s="91" t="str">
        <f>IFERROR(INDEX('Lists (to be hidden)'!$E:$E,MATCH(N32,'Lists (to be hidden)'!$F:$F,0)),"")</f>
        <v>Core municipal services in a declared public health emergency</v>
      </c>
      <c r="N32" s="72" t="s">
        <v>256</v>
      </c>
      <c r="O32" s="91" t="str">
        <f>IFERROR(INDEX('Lists (to be hidden)'!$G:$G,MATCH(N32,'Lists (to be hidden)'!$F:$F,0)),"")</f>
        <v>Improve Telework Capabilities of Public Employees</v>
      </c>
      <c r="P32" s="72"/>
    </row>
    <row r="33" spans="1:16" x14ac:dyDescent="0.35">
      <c r="A33" s="154" t="s">
        <v>3371</v>
      </c>
      <c r="B33" s="72"/>
      <c r="C33" s="72" t="s">
        <v>3431</v>
      </c>
      <c r="D33" s="72" t="s">
        <v>3432</v>
      </c>
      <c r="E33" s="72" t="s">
        <v>3433</v>
      </c>
      <c r="F33" s="77">
        <v>6776</v>
      </c>
      <c r="G33" s="147" t="s">
        <v>100</v>
      </c>
      <c r="H33" s="155">
        <v>43990</v>
      </c>
      <c r="I33" s="74">
        <v>35468.93</v>
      </c>
      <c r="J33" s="74" t="s">
        <v>3382</v>
      </c>
      <c r="K33" s="74"/>
      <c r="L33" s="157">
        <f>Table5[[#This Row],[Payment Amount]]</f>
        <v>35468.93</v>
      </c>
      <c r="M33" s="91" t="str">
        <f>IFERROR(INDEX('Lists (to be hidden)'!$E:$E,MATCH(N33,'Lists (to be hidden)'!$F:$F,0)),"")</f>
        <v>Expanded Public Health Mission</v>
      </c>
      <c r="N33" s="72" t="s">
        <v>312</v>
      </c>
      <c r="O33" s="91" t="str">
        <f>IFERROR(INDEX('Lists (to be hidden)'!$G:$G,MATCH(N33,'Lists (to be hidden)'!$F:$F,0)),"")</f>
        <v>Public Health Expenses</v>
      </c>
      <c r="P33" s="72"/>
    </row>
    <row r="34" spans="1:16" x14ac:dyDescent="0.35">
      <c r="A34" s="154" t="s">
        <v>3372</v>
      </c>
      <c r="B34" s="72"/>
      <c r="C34" s="72" t="s">
        <v>3434</v>
      </c>
      <c r="D34" s="72" t="s">
        <v>3435</v>
      </c>
      <c r="E34" s="72" t="s">
        <v>3436</v>
      </c>
      <c r="F34" s="77">
        <v>60675</v>
      </c>
      <c r="G34" s="148" t="s">
        <v>101</v>
      </c>
      <c r="H34" s="155">
        <v>43942</v>
      </c>
      <c r="I34" s="74">
        <v>11910</v>
      </c>
      <c r="J34" s="74" t="s">
        <v>3383</v>
      </c>
      <c r="K34" s="74"/>
      <c r="L34" s="157">
        <f>Table5[[#This Row],[Payment Amount]]</f>
        <v>11910</v>
      </c>
      <c r="M34" s="91" t="str">
        <f>IFERROR(INDEX('Lists (to be hidden)'!$E:$E,MATCH(N34,'Lists (to be hidden)'!$F:$F,0)),"")</f>
        <v>Expanded Public Health Mission</v>
      </c>
      <c r="N34" s="72" t="s">
        <v>312</v>
      </c>
      <c r="O34" s="91" t="str">
        <f>IFERROR(INDEX('Lists (to be hidden)'!$G:$G,MATCH(N34,'Lists (to be hidden)'!$F:$F,0)),"")</f>
        <v>Public Health Expenses</v>
      </c>
      <c r="P34" s="72"/>
    </row>
    <row r="35" spans="1:16" x14ac:dyDescent="0.35">
      <c r="A35" s="154" t="s">
        <v>3352</v>
      </c>
      <c r="B35" s="72"/>
      <c r="C35" s="72" t="s">
        <v>3399</v>
      </c>
      <c r="D35" s="72" t="s">
        <v>3400</v>
      </c>
      <c r="E35" s="72" t="s">
        <v>3401</v>
      </c>
      <c r="F35" s="77">
        <v>78682</v>
      </c>
      <c r="G35" s="147" t="s">
        <v>102</v>
      </c>
      <c r="H35" s="155">
        <v>43950</v>
      </c>
      <c r="I35" s="74">
        <v>17085</v>
      </c>
      <c r="J35" s="74" t="s">
        <v>3384</v>
      </c>
      <c r="K35" s="74"/>
      <c r="L35" s="157">
        <f>Table5[[#This Row],[Payment Amount]]</f>
        <v>17085</v>
      </c>
      <c r="M35" s="91" t="str">
        <f>IFERROR(INDEX('Lists (to be hidden)'!$E:$E,MATCH(N35,'Lists (to be hidden)'!$F:$F,0)),"")</f>
        <v>Expanded Public Health Mission</v>
      </c>
      <c r="N35" s="72" t="s">
        <v>312</v>
      </c>
      <c r="O35" s="91" t="str">
        <f>IFERROR(INDEX('Lists (to be hidden)'!$G:$G,MATCH(N35,'Lists (to be hidden)'!$F:$F,0)),"")</f>
        <v>Public Health Expenses</v>
      </c>
      <c r="P35" s="72"/>
    </row>
    <row r="36" spans="1:16" x14ac:dyDescent="0.35">
      <c r="A36" s="154" t="s">
        <v>3367</v>
      </c>
      <c r="B36" s="72"/>
      <c r="C36" s="72" t="s">
        <v>3427</v>
      </c>
      <c r="D36" s="72" t="s">
        <v>3428</v>
      </c>
      <c r="E36" s="72" t="s">
        <v>3429</v>
      </c>
      <c r="F36" s="77">
        <v>20171</v>
      </c>
      <c r="G36" s="147" t="s">
        <v>103</v>
      </c>
      <c r="H36" s="155">
        <v>44012</v>
      </c>
      <c r="I36" s="74">
        <v>3815.46</v>
      </c>
      <c r="J36" s="74" t="s">
        <v>3385</v>
      </c>
      <c r="K36" s="74"/>
      <c r="L36" s="157">
        <f>Table5[[#This Row],[Payment Amount]]</f>
        <v>3815.46</v>
      </c>
      <c r="M36" s="91" t="str">
        <f>IFERROR(INDEX('Lists (to be hidden)'!$E:$E,MATCH(N36,'Lists (to be hidden)'!$F:$F,0)),"")</f>
        <v>Core municipal services in a declared public health emergency</v>
      </c>
      <c r="N36" s="72" t="s">
        <v>256</v>
      </c>
      <c r="O36" s="91" t="str">
        <f>IFERROR(INDEX('Lists (to be hidden)'!$G:$G,MATCH(N36,'Lists (to be hidden)'!$F:$F,0)),"")</f>
        <v>Improve Telework Capabilities of Public Employees</v>
      </c>
      <c r="P36" s="72"/>
    </row>
    <row r="37" spans="1:16" x14ac:dyDescent="0.35">
      <c r="A37" s="154" t="s">
        <v>3372</v>
      </c>
      <c r="B37" s="72"/>
      <c r="C37" s="72" t="s">
        <v>3434</v>
      </c>
      <c r="D37" s="72" t="s">
        <v>3435</v>
      </c>
      <c r="E37" s="72" t="s">
        <v>3436</v>
      </c>
      <c r="F37" s="77">
        <v>60675</v>
      </c>
      <c r="G37" s="148" t="s">
        <v>104</v>
      </c>
      <c r="H37" s="155">
        <v>43942</v>
      </c>
      <c r="I37" s="74">
        <v>750</v>
      </c>
      <c r="J37" s="74" t="s">
        <v>3386</v>
      </c>
      <c r="K37" s="74"/>
      <c r="L37" s="157">
        <f>Table5[[#This Row],[Payment Amount]]</f>
        <v>750</v>
      </c>
      <c r="M37" s="91" t="str">
        <f>IFERROR(INDEX('Lists (to be hidden)'!$E:$E,MATCH(N37,'Lists (to be hidden)'!$F:$F,0)),"")</f>
        <v>Expanded Public Health Mission</v>
      </c>
      <c r="N37" s="72" t="s">
        <v>312</v>
      </c>
      <c r="O37" s="91" t="str">
        <f>IFERROR(INDEX('Lists (to be hidden)'!$G:$G,MATCH(N37,'Lists (to be hidden)'!$F:$F,0)),"")</f>
        <v>Public Health Expenses</v>
      </c>
      <c r="P37" s="72"/>
    </row>
    <row r="38" spans="1:16" x14ac:dyDescent="0.35">
      <c r="A38" s="154" t="s">
        <v>3373</v>
      </c>
      <c r="B38" s="72"/>
      <c r="C38" s="72" t="s">
        <v>3437</v>
      </c>
      <c r="D38" s="72" t="s">
        <v>3438</v>
      </c>
      <c r="E38" s="72" t="s">
        <v>3433</v>
      </c>
      <c r="F38" s="77">
        <v>6415</v>
      </c>
      <c r="G38" s="147" t="s">
        <v>105</v>
      </c>
      <c r="H38" s="155">
        <v>43992</v>
      </c>
      <c r="I38" s="74">
        <v>1743.17</v>
      </c>
      <c r="J38" s="74" t="s">
        <v>3387</v>
      </c>
      <c r="K38" s="74"/>
      <c r="L38" s="157">
        <f>Table5[[#This Row],[Payment Amount]]</f>
        <v>1743.17</v>
      </c>
      <c r="M38" s="91" t="str">
        <f>IFERROR(INDEX('Lists (to be hidden)'!$E:$E,MATCH(N38,'Lists (to be hidden)'!$F:$F,0)),"")</f>
        <v>Expanded Public Health Mission</v>
      </c>
      <c r="N38" s="72" t="s">
        <v>312</v>
      </c>
      <c r="O38" s="91" t="str">
        <f>IFERROR(INDEX('Lists (to be hidden)'!$G:$G,MATCH(N38,'Lists (to be hidden)'!$F:$F,0)),"")</f>
        <v>Public Health Expenses</v>
      </c>
      <c r="P38" s="72"/>
    </row>
    <row r="39" spans="1:16" x14ac:dyDescent="0.35">
      <c r="A39" s="154" t="s">
        <v>3394</v>
      </c>
      <c r="B39" s="72"/>
      <c r="C39" s="72" t="s">
        <v>3409</v>
      </c>
      <c r="D39" s="72" t="s">
        <v>3410</v>
      </c>
      <c r="E39" s="72" t="s">
        <v>60</v>
      </c>
      <c r="F39" s="77">
        <v>1702</v>
      </c>
      <c r="G39" s="147" t="s">
        <v>106</v>
      </c>
      <c r="H39" s="155">
        <v>43973</v>
      </c>
      <c r="I39" s="156">
        <f>1205*0.25</f>
        <v>301.25</v>
      </c>
      <c r="J39" s="74" t="s">
        <v>3395</v>
      </c>
      <c r="K39" s="156"/>
      <c r="L39" s="157">
        <f>Table5[[#This Row],[Payment Amount]]</f>
        <v>301.25</v>
      </c>
      <c r="M39" s="91" t="str">
        <f>IFERROR(INDEX('Lists (to be hidden)'!$E:$E,MATCH(N39,'Lists (to be hidden)'!$F:$F,0)),"")</f>
        <v>Core municipal services in a declared public health emergency</v>
      </c>
      <c r="N39" s="72" t="s">
        <v>256</v>
      </c>
      <c r="O39" s="91" t="str">
        <f>IFERROR(INDEX('Lists (to be hidden)'!$G:$G,MATCH(N39,'Lists (to be hidden)'!$F:$F,0)),"")</f>
        <v>Improve Telework Capabilities of Public Employees</v>
      </c>
      <c r="P39" s="72" t="s">
        <v>65</v>
      </c>
    </row>
    <row r="40" spans="1:16" x14ac:dyDescent="0.35">
      <c r="A40" s="160" t="s">
        <v>3439</v>
      </c>
      <c r="B40" s="72"/>
      <c r="C40" s="72" t="s">
        <v>3540</v>
      </c>
      <c r="D40" s="72" t="s">
        <v>3541</v>
      </c>
      <c r="E40" s="72" t="s">
        <v>3542</v>
      </c>
      <c r="F40" s="77">
        <v>14207</v>
      </c>
      <c r="G40" s="147" t="s">
        <v>107</v>
      </c>
      <c r="H40" s="155">
        <v>43970</v>
      </c>
      <c r="I40" s="74">
        <f>(7071.31+729.8+178.84)*0.25</f>
        <v>1994.9875000000002</v>
      </c>
      <c r="J40" s="158" t="s">
        <v>3503</v>
      </c>
      <c r="K40" s="74"/>
      <c r="L40" s="157">
        <f>Table5[[#This Row],[Payment Amount]]</f>
        <v>1994.9875000000002</v>
      </c>
      <c r="M40" s="91" t="str">
        <f>IFERROR(INDEX('Lists (to be hidden)'!$E:$E,MATCH(N40,'Lists (to be hidden)'!$F:$F,0)),"")</f>
        <v>Core municipal services in a declared public health emergency</v>
      </c>
      <c r="N40" s="72" t="s">
        <v>64</v>
      </c>
      <c r="O40" s="91" t="str">
        <f>IFERROR(INDEX('Lists (to be hidden)'!$G:$G,MATCH(N40,'Lists (to be hidden)'!$F:$F,0)),"")</f>
        <v>Personal Protective Equipment</v>
      </c>
      <c r="P40" s="72" t="s">
        <v>65</v>
      </c>
    </row>
    <row r="41" spans="1:16" x14ac:dyDescent="0.35">
      <c r="A41" s="160" t="s">
        <v>3440</v>
      </c>
      <c r="B41" s="72"/>
      <c r="C41" s="72" t="s">
        <v>3543</v>
      </c>
      <c r="D41" s="72" t="s">
        <v>3544</v>
      </c>
      <c r="E41" s="72" t="s">
        <v>60</v>
      </c>
      <c r="F41" s="77">
        <v>1604</v>
      </c>
      <c r="G41" s="147" t="s">
        <v>108</v>
      </c>
      <c r="H41" s="73">
        <v>43967</v>
      </c>
      <c r="I41" s="74">
        <f>299.3*0.25</f>
        <v>74.825000000000003</v>
      </c>
      <c r="J41" s="158" t="s">
        <v>3441</v>
      </c>
      <c r="K41" s="74"/>
      <c r="L41" s="157">
        <f>Table5[[#This Row],[Payment Amount]]</f>
        <v>74.825000000000003</v>
      </c>
      <c r="M41" s="91" t="str">
        <f>IFERROR(INDEX('Lists (to be hidden)'!$E:$E,MATCH(N41,'Lists (to be hidden)'!$F:$F,0)),"")</f>
        <v>Expanded Public Health Mission</v>
      </c>
      <c r="N41" s="72" t="s">
        <v>310</v>
      </c>
      <c r="O41" s="91" t="str">
        <f>IFERROR(INDEX('Lists (to be hidden)'!$G:$G,MATCH(N41,'Lists (to be hidden)'!$F:$F,0)),"")</f>
        <v>Public Health Expenses</v>
      </c>
      <c r="P41" s="72" t="s">
        <v>65</v>
      </c>
    </row>
    <row r="42" spans="1:16" x14ac:dyDescent="0.35">
      <c r="A42" s="160" t="s">
        <v>3442</v>
      </c>
      <c r="B42" s="72"/>
      <c r="C42" s="72" t="s">
        <v>3546</v>
      </c>
      <c r="D42" s="72" t="s">
        <v>3547</v>
      </c>
      <c r="E42" s="72" t="s">
        <v>60</v>
      </c>
      <c r="F42" s="77">
        <v>2122</v>
      </c>
      <c r="G42" s="148" t="s">
        <v>109</v>
      </c>
      <c r="H42" s="73">
        <v>43997</v>
      </c>
      <c r="I42" s="74">
        <f>(4300+1400)*0.25</f>
        <v>1425</v>
      </c>
      <c r="J42" s="158" t="s">
        <v>3480</v>
      </c>
      <c r="K42" s="74"/>
      <c r="L42" s="157">
        <f>Table5[[#This Row],[Payment Amount]]</f>
        <v>1425</v>
      </c>
      <c r="M42" s="91" t="str">
        <f>IFERROR(INDEX('Lists (to be hidden)'!$E:$E,MATCH(N42,'Lists (to be hidden)'!$F:$F,0)),"")</f>
        <v>Expanded Public Health Mission</v>
      </c>
      <c r="N42" s="72" t="s">
        <v>310</v>
      </c>
      <c r="O42" s="91" t="str">
        <f>IFERROR(INDEX('Lists (to be hidden)'!$G:$G,MATCH(N42,'Lists (to be hidden)'!$F:$F,0)),"")</f>
        <v>Public Health Expenses</v>
      </c>
      <c r="P42" s="72" t="s">
        <v>65</v>
      </c>
    </row>
    <row r="43" spans="1:16" x14ac:dyDescent="0.35">
      <c r="A43" s="160" t="s">
        <v>3443</v>
      </c>
      <c r="B43" s="72"/>
      <c r="C43" s="72" t="s">
        <v>3548</v>
      </c>
      <c r="D43" s="72" t="s">
        <v>3549</v>
      </c>
      <c r="E43" s="72" t="s">
        <v>60</v>
      </c>
      <c r="F43" s="77">
        <v>1581</v>
      </c>
      <c r="G43" s="147" t="s">
        <v>110</v>
      </c>
      <c r="H43" s="73">
        <v>44006</v>
      </c>
      <c r="I43" s="74">
        <f>2028*0.25</f>
        <v>507</v>
      </c>
      <c r="J43" s="158" t="s">
        <v>3444</v>
      </c>
      <c r="K43" s="74"/>
      <c r="L43" s="157">
        <f>Table5[[#This Row],[Payment Amount]]</f>
        <v>507</v>
      </c>
      <c r="M43" s="91" t="str">
        <f>IFERROR(INDEX('Lists (to be hidden)'!$E:$E,MATCH(N43,'Lists (to be hidden)'!$F:$F,0)),"")</f>
        <v>Core municipal services in a declared public health emergency</v>
      </c>
      <c r="N43" s="72" t="s">
        <v>71</v>
      </c>
      <c r="O43" s="91" t="str">
        <f>IFERROR(INDEX('Lists (to be hidden)'!$G:$G,MATCH(N43,'Lists (to be hidden)'!$F:$F,0)),"")</f>
        <v>Administrative Expenses</v>
      </c>
      <c r="P43" s="72" t="s">
        <v>65</v>
      </c>
    </row>
    <row r="44" spans="1:16" x14ac:dyDescent="0.35">
      <c r="A44" s="160" t="s">
        <v>3445</v>
      </c>
      <c r="B44" s="72"/>
      <c r="C44" s="72" t="s">
        <v>3550</v>
      </c>
      <c r="D44" s="72" t="s">
        <v>3551</v>
      </c>
      <c r="E44" s="72" t="s">
        <v>60</v>
      </c>
      <c r="F44" s="77">
        <v>2067</v>
      </c>
      <c r="G44" s="147" t="s">
        <v>111</v>
      </c>
      <c r="H44" s="73">
        <v>43982</v>
      </c>
      <c r="I44" s="74">
        <f>1982.9*0.25</f>
        <v>495.72500000000002</v>
      </c>
      <c r="J44" s="158" t="s">
        <v>3444</v>
      </c>
      <c r="K44" s="74"/>
      <c r="L44" s="157">
        <f>Table5[[#This Row],[Payment Amount]]</f>
        <v>495.72500000000002</v>
      </c>
      <c r="M44" s="91" t="str">
        <f>IFERROR(INDEX('Lists (to be hidden)'!$E:$E,MATCH(N44,'Lists (to be hidden)'!$F:$F,0)),"")</f>
        <v>Core municipal services in a declared public health emergency</v>
      </c>
      <c r="N44" s="72" t="s">
        <v>71</v>
      </c>
      <c r="O44" s="91" t="str">
        <f>IFERROR(INDEX('Lists (to be hidden)'!$G:$G,MATCH(N44,'Lists (to be hidden)'!$F:$F,0)),"")</f>
        <v>Administrative Expenses</v>
      </c>
      <c r="P44" s="72" t="s">
        <v>65</v>
      </c>
    </row>
    <row r="45" spans="1:16" x14ac:dyDescent="0.35">
      <c r="A45" s="160" t="s">
        <v>3355</v>
      </c>
      <c r="B45" s="72"/>
      <c r="C45" s="72" t="s">
        <v>3405</v>
      </c>
      <c r="D45" s="72" t="s">
        <v>3406</v>
      </c>
      <c r="E45" s="72" t="s">
        <v>60</v>
      </c>
      <c r="F45" s="77">
        <v>1020</v>
      </c>
      <c r="G45" s="148" t="s">
        <v>112</v>
      </c>
      <c r="H45" s="73">
        <v>43917</v>
      </c>
      <c r="I45" s="74">
        <f>785.5*0.25</f>
        <v>196.375</v>
      </c>
      <c r="J45" s="158" t="s">
        <v>3446</v>
      </c>
      <c r="K45" s="74"/>
      <c r="L45" s="157">
        <f>Table5[[#This Row],[Payment Amount]]</f>
        <v>196.375</v>
      </c>
      <c r="M45" s="91" t="str">
        <f>IFERROR(INDEX('Lists (to be hidden)'!$E:$E,MATCH(N45,'Lists (to be hidden)'!$F:$F,0)),"")</f>
        <v>Core municipal services in a declared public health emergency</v>
      </c>
      <c r="N45" s="72" t="s">
        <v>256</v>
      </c>
      <c r="O45" s="91" t="str">
        <f>IFERROR(INDEX('Lists (to be hidden)'!$G:$G,MATCH(N45,'Lists (to be hidden)'!$F:$F,0)),"")</f>
        <v>Improve Telework Capabilities of Public Employees</v>
      </c>
      <c r="P45" s="72" t="s">
        <v>65</v>
      </c>
    </row>
    <row r="46" spans="1:16" x14ac:dyDescent="0.35">
      <c r="A46" s="160" t="s">
        <v>3447</v>
      </c>
      <c r="B46" s="72"/>
      <c r="C46" s="72" t="s">
        <v>3552</v>
      </c>
      <c r="D46" s="72" t="s">
        <v>3553</v>
      </c>
      <c r="E46" s="72" t="s">
        <v>3554</v>
      </c>
      <c r="F46" s="77">
        <v>89074</v>
      </c>
      <c r="G46" s="147" t="s">
        <v>113</v>
      </c>
      <c r="H46" s="73">
        <v>43963</v>
      </c>
      <c r="I46" s="74">
        <v>300</v>
      </c>
      <c r="J46" s="158" t="s">
        <v>3448</v>
      </c>
      <c r="K46" s="74"/>
      <c r="L46" s="157">
        <f>Table5[[#This Row],[Payment Amount]]</f>
        <v>300</v>
      </c>
      <c r="M46" s="91" t="str">
        <f>IFERROR(INDEX('Lists (to be hidden)'!$E:$E,MATCH(N46,'Lists (to be hidden)'!$F:$F,0)),"")</f>
        <v>Core municipal services in a declared public health emergency</v>
      </c>
      <c r="N46" s="72" t="s">
        <v>256</v>
      </c>
      <c r="O46" s="91" t="str">
        <f>IFERROR(INDEX('Lists (to be hidden)'!$G:$G,MATCH(N46,'Lists (to be hidden)'!$F:$F,0)),"")</f>
        <v>Improve Telework Capabilities of Public Employees</v>
      </c>
      <c r="P46" s="72"/>
    </row>
    <row r="47" spans="1:16" x14ac:dyDescent="0.35">
      <c r="A47" s="160" t="s">
        <v>3449</v>
      </c>
      <c r="B47" s="72"/>
      <c r="C47" s="72" t="s">
        <v>3555</v>
      </c>
      <c r="D47" s="72" t="s">
        <v>3556</v>
      </c>
      <c r="E47" s="72" t="s">
        <v>60</v>
      </c>
      <c r="F47" s="77">
        <v>1760</v>
      </c>
      <c r="G47" s="147" t="s">
        <v>114</v>
      </c>
      <c r="H47" s="73">
        <v>44012</v>
      </c>
      <c r="I47" s="74">
        <v>1600</v>
      </c>
      <c r="J47" s="158" t="s">
        <v>3450</v>
      </c>
      <c r="K47" s="74"/>
      <c r="L47" s="157">
        <f>Table5[[#This Row],[Payment Amount]]</f>
        <v>1600</v>
      </c>
      <c r="M47" s="91" t="str">
        <f>IFERROR(INDEX('Lists (to be hidden)'!$E:$E,MATCH(N47,'Lists (to be hidden)'!$F:$F,0)),"")</f>
        <v>Core municipal services in a declared public health emergency</v>
      </c>
      <c r="N47" s="72" t="s">
        <v>256</v>
      </c>
      <c r="O47" s="91" t="str">
        <f>IFERROR(INDEX('Lists (to be hidden)'!$G:$G,MATCH(N47,'Lists (to be hidden)'!$F:$F,0)),"")</f>
        <v>Improve Telework Capabilities of Public Employees</v>
      </c>
      <c r="P47" s="72"/>
    </row>
    <row r="48" spans="1:16" x14ac:dyDescent="0.35">
      <c r="A48" s="160" t="s">
        <v>3451</v>
      </c>
      <c r="B48" s="72"/>
      <c r="C48" s="72" t="s">
        <v>3557</v>
      </c>
      <c r="D48" s="72" t="s">
        <v>3558</v>
      </c>
      <c r="E48" s="72" t="s">
        <v>60</v>
      </c>
      <c r="F48" s="77">
        <v>2048</v>
      </c>
      <c r="G48" s="147" t="s">
        <v>115</v>
      </c>
      <c r="H48" s="73">
        <v>44012</v>
      </c>
      <c r="I48" s="74">
        <f>47522.92*0.25</f>
        <v>11880.73</v>
      </c>
      <c r="J48" s="158" t="s">
        <v>3452</v>
      </c>
      <c r="K48" s="74"/>
      <c r="L48" s="157">
        <f>Table5[[#This Row],[Payment Amount]]</f>
        <v>11880.73</v>
      </c>
      <c r="M48" s="91" t="str">
        <f>IFERROR(INDEX('Lists (to be hidden)'!$E:$E,MATCH(N48,'Lists (to be hidden)'!$F:$F,0)),"")</f>
        <v>Core municipal services in a declared public health emergency</v>
      </c>
      <c r="N48" s="72" t="s">
        <v>71</v>
      </c>
      <c r="O48" s="91" t="str">
        <f>IFERROR(INDEX('Lists (to be hidden)'!$G:$G,MATCH(N48,'Lists (to be hidden)'!$F:$F,0)),"")</f>
        <v>Administrative Expenses</v>
      </c>
      <c r="P48" s="72" t="s">
        <v>65</v>
      </c>
    </row>
    <row r="49" spans="1:16" x14ac:dyDescent="0.35">
      <c r="A49" s="72" t="s">
        <v>3632</v>
      </c>
      <c r="B49" s="72"/>
      <c r="C49" s="72" t="s">
        <v>3633</v>
      </c>
      <c r="D49" s="72" t="s">
        <v>3410</v>
      </c>
      <c r="E49" s="72" t="s">
        <v>60</v>
      </c>
      <c r="F49" s="77">
        <v>1702</v>
      </c>
      <c r="G49" s="147" t="s">
        <v>116</v>
      </c>
      <c r="H49" s="73">
        <v>44012</v>
      </c>
      <c r="I49" s="74">
        <f>(916+67777.35)*0.25</f>
        <v>17173.337500000001</v>
      </c>
      <c r="J49" s="74" t="s">
        <v>3630</v>
      </c>
      <c r="K49" s="74"/>
      <c r="L49" s="157">
        <f>Table5[[#This Row],[Payment Amount]]</f>
        <v>17173.337500000001</v>
      </c>
      <c r="M49" s="91" t="str">
        <f>IFERROR(INDEX('Lists (to be hidden)'!$E:$E,MATCH(N49,'Lists (to be hidden)'!$F:$F,0)),"")</f>
        <v>Expanded Public Health Mission</v>
      </c>
      <c r="N49" s="72" t="s">
        <v>310</v>
      </c>
      <c r="O49" s="91" t="str">
        <f>IFERROR(INDEX('Lists (to be hidden)'!$G:$G,MATCH(N49,'Lists (to be hidden)'!$F:$F,0)),"")</f>
        <v>Public Health Expenses</v>
      </c>
      <c r="P49" s="72" t="s">
        <v>65</v>
      </c>
    </row>
    <row r="50" spans="1:16" x14ac:dyDescent="0.35">
      <c r="A50" s="160" t="s">
        <v>3453</v>
      </c>
      <c r="B50" s="72"/>
      <c r="C50" s="72" t="s">
        <v>3561</v>
      </c>
      <c r="D50" s="72" t="s">
        <v>3410</v>
      </c>
      <c r="E50" s="72" t="s">
        <v>60</v>
      </c>
      <c r="F50" s="77">
        <v>1702</v>
      </c>
      <c r="G50" s="148" t="s">
        <v>117</v>
      </c>
      <c r="H50" s="73">
        <v>44012</v>
      </c>
      <c r="I50" s="74">
        <v>88180.95</v>
      </c>
      <c r="J50" s="158" t="s">
        <v>3454</v>
      </c>
      <c r="K50" s="74"/>
      <c r="L50" s="157">
        <f>Table5[[#This Row],[Payment Amount]]</f>
        <v>88180.95</v>
      </c>
      <c r="M50" s="91" t="str">
        <f>IFERROR(INDEX('Lists (to be hidden)'!$E:$E,MATCH(N50,'Lists (to be hidden)'!$F:$F,0)),"")</f>
        <v>Other Request</v>
      </c>
      <c r="N50" s="72" t="s">
        <v>205</v>
      </c>
      <c r="O50" s="91" t="str">
        <f>IFERROR(INDEX('Lists (to be hidden)'!$G:$G,MATCH(N50,'Lists (to be hidden)'!$F:$F,0)),"")</f>
        <v>Items Not Listed Above – to include other eligible expenses that are not captured in the available expenditure categories</v>
      </c>
      <c r="P50" s="72"/>
    </row>
    <row r="51" spans="1:16" x14ac:dyDescent="0.35">
      <c r="A51" s="160" t="s">
        <v>3455</v>
      </c>
      <c r="B51" s="72"/>
      <c r="C51" s="72" t="s">
        <v>3562</v>
      </c>
      <c r="D51" s="72" t="s">
        <v>3410</v>
      </c>
      <c r="E51" s="72" t="s">
        <v>60</v>
      </c>
      <c r="F51" s="77">
        <v>1701</v>
      </c>
      <c r="G51" s="147" t="s">
        <v>118</v>
      </c>
      <c r="H51" s="73">
        <v>43935</v>
      </c>
      <c r="I51" s="74">
        <f>3428*0.25</f>
        <v>857</v>
      </c>
      <c r="J51" s="158" t="s">
        <v>3456</v>
      </c>
      <c r="K51" s="74"/>
      <c r="L51" s="157">
        <f>Table5[[#This Row],[Payment Amount]]</f>
        <v>857</v>
      </c>
      <c r="M51" s="91" t="str">
        <f>IFERROR(INDEX('Lists (to be hidden)'!$E:$E,MATCH(N51,'Lists (to be hidden)'!$F:$F,0)),"")</f>
        <v>Services and supports for residents in their homes</v>
      </c>
      <c r="N51" s="72" t="s">
        <v>319</v>
      </c>
      <c r="O51" s="91" t="str">
        <f>IFERROR(INDEX('Lists (to be hidden)'!$G:$G,MATCH(N51,'Lists (to be hidden)'!$F:$F,0)),"")</f>
        <v>Public Health Expenses</v>
      </c>
      <c r="P51" s="72" t="s">
        <v>65</v>
      </c>
    </row>
    <row r="52" spans="1:16" x14ac:dyDescent="0.35">
      <c r="A52" s="160" t="s">
        <v>3457</v>
      </c>
      <c r="B52" s="72"/>
      <c r="C52" s="72" t="s">
        <v>3559</v>
      </c>
      <c r="D52" s="72" t="s">
        <v>3560</v>
      </c>
      <c r="E52" s="72" t="s">
        <v>60</v>
      </c>
      <c r="F52" s="77">
        <v>1772</v>
      </c>
      <c r="G52" s="147" t="s">
        <v>119</v>
      </c>
      <c r="H52" s="73">
        <v>43948</v>
      </c>
      <c r="I52" s="74">
        <f>12037.51*0.25</f>
        <v>3009.3775000000001</v>
      </c>
      <c r="J52" s="158" t="s">
        <v>3458</v>
      </c>
      <c r="K52" s="74"/>
      <c r="L52" s="157">
        <f>Table5[[#This Row],[Payment Amount]]</f>
        <v>3009.3775000000001</v>
      </c>
      <c r="M52" s="91" t="str">
        <f>IFERROR(INDEX('Lists (to be hidden)'!$E:$E,MATCH(N52,'Lists (to be hidden)'!$F:$F,0)),"")</f>
        <v>Expanded Public Health Mission</v>
      </c>
      <c r="N52" s="72" t="s">
        <v>310</v>
      </c>
      <c r="O52" s="91" t="str">
        <f>IFERROR(INDEX('Lists (to be hidden)'!$G:$G,MATCH(N52,'Lists (to be hidden)'!$F:$F,0)),"")</f>
        <v>Public Health Expenses</v>
      </c>
      <c r="P52" s="72" t="s">
        <v>65</v>
      </c>
    </row>
    <row r="53" spans="1:16" x14ac:dyDescent="0.35">
      <c r="A53" s="160" t="s">
        <v>3459</v>
      </c>
      <c r="B53" s="72"/>
      <c r="C53" s="72" t="s">
        <v>3563</v>
      </c>
      <c r="D53" s="72" t="s">
        <v>3564</v>
      </c>
      <c r="E53" s="72" t="s">
        <v>60</v>
      </c>
      <c r="F53" s="77">
        <v>2364</v>
      </c>
      <c r="G53" s="148" t="s">
        <v>120</v>
      </c>
      <c r="H53" s="73">
        <v>44012</v>
      </c>
      <c r="I53" s="74">
        <f>2005.31*0.25</f>
        <v>501.32749999999999</v>
      </c>
      <c r="J53" s="158" t="s">
        <v>3460</v>
      </c>
      <c r="K53" s="74"/>
      <c r="L53" s="157">
        <f>Table5[[#This Row],[Payment Amount]]</f>
        <v>501.32749999999999</v>
      </c>
      <c r="M53" s="91" t="str">
        <f>IFERROR(INDEX('Lists (to be hidden)'!$E:$E,MATCH(N53,'Lists (to be hidden)'!$F:$F,0)),"")</f>
        <v>Other Request</v>
      </c>
      <c r="N53" s="72" t="s">
        <v>301</v>
      </c>
      <c r="O53" s="91" t="str">
        <f>IFERROR(INDEX('Lists (to be hidden)'!$G:$G,MATCH(N53,'Lists (to be hidden)'!$F:$F,0)),"")</f>
        <v>Workers' Compensation</v>
      </c>
      <c r="P53" s="72" t="s">
        <v>65</v>
      </c>
    </row>
    <row r="54" spans="1:16" x14ac:dyDescent="0.35">
      <c r="A54" s="160" t="s">
        <v>3461</v>
      </c>
      <c r="B54" s="72"/>
      <c r="C54" s="72" t="s">
        <v>3565</v>
      </c>
      <c r="D54" s="72" t="s">
        <v>3423</v>
      </c>
      <c r="E54" s="72" t="s">
        <v>60</v>
      </c>
      <c r="F54" s="77">
        <v>6460</v>
      </c>
      <c r="G54" s="147" t="s">
        <v>121</v>
      </c>
      <c r="H54" s="73">
        <v>43910</v>
      </c>
      <c r="I54" s="74">
        <f>550*0.25</f>
        <v>137.5</v>
      </c>
      <c r="J54" s="158" t="s">
        <v>3462</v>
      </c>
      <c r="K54" s="74"/>
      <c r="L54" s="157">
        <f>Table5[[#This Row],[Payment Amount]]</f>
        <v>137.5</v>
      </c>
      <c r="M54" s="91" t="str">
        <f>IFERROR(INDEX('Lists (to be hidden)'!$E:$E,MATCH(N54,'Lists (to be hidden)'!$F:$F,0)),"")</f>
        <v>Services and supports for residents in their homes</v>
      </c>
      <c r="N54" s="72" t="s">
        <v>319</v>
      </c>
      <c r="O54" s="91" t="str">
        <f>IFERROR(INDEX('Lists (to be hidden)'!$G:$G,MATCH(N54,'Lists (to be hidden)'!$F:$F,0)),"")</f>
        <v>Public Health Expenses</v>
      </c>
      <c r="P54" s="72" t="s">
        <v>65</v>
      </c>
    </row>
    <row r="55" spans="1:16" x14ac:dyDescent="0.35">
      <c r="A55" s="160" t="s">
        <v>3463</v>
      </c>
      <c r="B55" s="72"/>
      <c r="C55" s="72" t="s">
        <v>3566</v>
      </c>
      <c r="D55" s="72" t="s">
        <v>3567</v>
      </c>
      <c r="E55" s="72" t="s">
        <v>60</v>
      </c>
      <c r="F55" s="77">
        <v>2301</v>
      </c>
      <c r="G55" s="147" t="s">
        <v>122</v>
      </c>
      <c r="H55" s="73">
        <v>44012</v>
      </c>
      <c r="I55" s="74">
        <f>(852.05+339.96+5922.64+216.42+629.39+234.95+275.48+339.96+1381.98+3693.17+2900+11153.35+60.21+180.02+3097.06+22.54+153.98+104.01+712+281.2+148.88+100.2+546.85+175.94+230.95+188.8+155.04+201.08)*0.25</f>
        <v>8574.5275000000001</v>
      </c>
      <c r="J55" s="158" t="s">
        <v>3496</v>
      </c>
      <c r="K55" s="74"/>
      <c r="L55" s="157">
        <f>Table5[[#This Row],[Payment Amount]]</f>
        <v>8574.5275000000001</v>
      </c>
      <c r="M55" s="91" t="str">
        <f>IFERROR(INDEX('Lists (to be hidden)'!$E:$E,MATCH(N55,'Lists (to be hidden)'!$F:$F,0)),"")</f>
        <v>Core municipal services in a declared public health emergency</v>
      </c>
      <c r="N55" s="72" t="s">
        <v>64</v>
      </c>
      <c r="O55" s="91" t="str">
        <f>IFERROR(INDEX('Lists (to be hidden)'!$G:$G,MATCH(N55,'Lists (to be hidden)'!$F:$F,0)),"")</f>
        <v>Personal Protective Equipment</v>
      </c>
      <c r="P55" s="72" t="s">
        <v>65</v>
      </c>
    </row>
    <row r="56" spans="1:16" x14ac:dyDescent="0.35">
      <c r="A56" s="160" t="s">
        <v>3465</v>
      </c>
      <c r="B56" s="72"/>
      <c r="C56" s="72" t="s">
        <v>3568</v>
      </c>
      <c r="D56" s="72" t="s">
        <v>3410</v>
      </c>
      <c r="E56" s="72" t="s">
        <v>60</v>
      </c>
      <c r="F56" s="77">
        <v>1702</v>
      </c>
      <c r="G56" s="147" t="s">
        <v>123</v>
      </c>
      <c r="H56" s="73">
        <v>43921</v>
      </c>
      <c r="I56" s="74">
        <f>(89.09+14.59+59.88+54.69+89.44)*0.25</f>
        <v>76.922499999999999</v>
      </c>
      <c r="J56" s="158" t="s">
        <v>3481</v>
      </c>
      <c r="K56" s="74"/>
      <c r="L56" s="157">
        <f>Table5[[#This Row],[Payment Amount]]</f>
        <v>76.922499999999999</v>
      </c>
      <c r="M56" s="91" t="str">
        <f>IFERROR(INDEX('Lists (to be hidden)'!$E:$E,MATCH(N56,'Lists (to be hidden)'!$F:$F,0)),"")</f>
        <v>Core municipal services in a declared public health emergency</v>
      </c>
      <c r="N56" s="72" t="s">
        <v>64</v>
      </c>
      <c r="O56" s="91" t="str">
        <f>IFERROR(INDEX('Lists (to be hidden)'!$G:$G,MATCH(N56,'Lists (to be hidden)'!$F:$F,0)),"")</f>
        <v>Personal Protective Equipment</v>
      </c>
      <c r="P56" s="72" t="s">
        <v>65</v>
      </c>
    </row>
    <row r="57" spans="1:16" x14ac:dyDescent="0.35">
      <c r="A57" s="160" t="s">
        <v>3467</v>
      </c>
      <c r="B57" s="72"/>
      <c r="C57" s="72" t="s">
        <v>3413</v>
      </c>
      <c r="D57" s="72" t="s">
        <v>3411</v>
      </c>
      <c r="E57" s="72" t="s">
        <v>3412</v>
      </c>
      <c r="F57" s="77">
        <v>98109</v>
      </c>
      <c r="G57" s="147" t="s">
        <v>124</v>
      </c>
      <c r="H57" s="73">
        <v>44012</v>
      </c>
      <c r="I57" s="74">
        <f>(52843.23+640+22037.04+212.8+1608+569.95+53.83+47.9+1073.35)*0.25</f>
        <v>19771.525000000001</v>
      </c>
      <c r="J57" s="158" t="s">
        <v>3497</v>
      </c>
      <c r="K57" s="74"/>
      <c r="L57" s="157">
        <f>Table5[[#This Row],[Payment Amount]]</f>
        <v>19771.525000000001</v>
      </c>
      <c r="M57" s="91" t="str">
        <f>IFERROR(INDEX('Lists (to be hidden)'!$E:$E,MATCH(N57,'Lists (to be hidden)'!$F:$F,0)),"")</f>
        <v>Core municipal services in a declared public health emergency</v>
      </c>
      <c r="N57" s="72" t="s">
        <v>64</v>
      </c>
      <c r="O57" s="91" t="str">
        <f>IFERROR(INDEX('Lists (to be hidden)'!$G:$G,MATCH(N57,'Lists (to be hidden)'!$F:$F,0)),"")</f>
        <v>Personal Protective Equipment</v>
      </c>
      <c r="P57" s="72" t="s">
        <v>65</v>
      </c>
    </row>
    <row r="58" spans="1:16" x14ac:dyDescent="0.35">
      <c r="A58" s="160" t="s">
        <v>3470</v>
      </c>
      <c r="B58" s="72"/>
      <c r="C58" s="72" t="s">
        <v>3569</v>
      </c>
      <c r="D58" s="72" t="s">
        <v>3558</v>
      </c>
      <c r="E58" s="72" t="s">
        <v>60</v>
      </c>
      <c r="F58" s="77">
        <v>2048</v>
      </c>
      <c r="G58" s="148" t="s">
        <v>125</v>
      </c>
      <c r="H58" s="73">
        <v>43966</v>
      </c>
      <c r="I58" s="74">
        <f>14804.68*0.25</f>
        <v>3701.17</v>
      </c>
      <c r="J58" s="158" t="s">
        <v>3468</v>
      </c>
      <c r="K58" s="74"/>
      <c r="L58" s="157">
        <f>Table5[[#This Row],[Payment Amount]]</f>
        <v>3701.17</v>
      </c>
      <c r="M58" s="91" t="str">
        <f>IFERROR(INDEX('Lists (to be hidden)'!$E:$E,MATCH(N58,'Lists (to be hidden)'!$F:$F,0)),"")</f>
        <v>Core municipal services in a declared public health emergency</v>
      </c>
      <c r="N58" s="72" t="s">
        <v>64</v>
      </c>
      <c r="O58" s="91" t="str">
        <f>IFERROR(INDEX('Lists (to be hidden)'!$G:$G,MATCH(N58,'Lists (to be hidden)'!$F:$F,0)),"")</f>
        <v>Personal Protective Equipment</v>
      </c>
      <c r="P58" s="72" t="s">
        <v>65</v>
      </c>
    </row>
    <row r="59" spans="1:16" x14ac:dyDescent="0.35">
      <c r="A59" s="160" t="s">
        <v>3471</v>
      </c>
      <c r="B59" s="72"/>
      <c r="C59" s="72" t="s">
        <v>3570</v>
      </c>
      <c r="D59" s="72" t="s">
        <v>3571</v>
      </c>
      <c r="E59" s="72" t="s">
        <v>60</v>
      </c>
      <c r="F59" s="77">
        <v>2492</v>
      </c>
      <c r="G59" s="147" t="s">
        <v>126</v>
      </c>
      <c r="H59" s="73">
        <v>43925</v>
      </c>
      <c r="I59" s="74">
        <f>(3510+3510)*0.25</f>
        <v>1755</v>
      </c>
      <c r="J59" s="158" t="s">
        <v>3468</v>
      </c>
      <c r="K59" s="74"/>
      <c r="L59" s="157">
        <f>Table5[[#This Row],[Payment Amount]]</f>
        <v>1755</v>
      </c>
      <c r="M59" s="91" t="str">
        <f>IFERROR(INDEX('Lists (to be hidden)'!$E:$E,MATCH(N59,'Lists (to be hidden)'!$F:$F,0)),"")</f>
        <v>Core municipal services in a declared public health emergency</v>
      </c>
      <c r="N59" s="72" t="s">
        <v>64</v>
      </c>
      <c r="O59" s="91" t="str">
        <f>IFERROR(INDEX('Lists (to be hidden)'!$G:$G,MATCH(N59,'Lists (to be hidden)'!$F:$F,0)),"")</f>
        <v>Personal Protective Equipment</v>
      </c>
      <c r="P59" s="72" t="s">
        <v>65</v>
      </c>
    </row>
    <row r="60" spans="1:16" x14ac:dyDescent="0.35">
      <c r="A60" s="160" t="s">
        <v>3472</v>
      </c>
      <c r="B60" s="72"/>
      <c r="C60" s="72" t="s">
        <v>3572</v>
      </c>
      <c r="D60" s="72" t="s">
        <v>3410</v>
      </c>
      <c r="E60" s="72" t="s">
        <v>60</v>
      </c>
      <c r="F60" s="77">
        <v>1701</v>
      </c>
      <c r="G60" s="147" t="s">
        <v>127</v>
      </c>
      <c r="H60" s="73">
        <v>43917</v>
      </c>
      <c r="I60" s="74">
        <f>(1400+1400)*0.25</f>
        <v>700</v>
      </c>
      <c r="J60" s="158" t="s">
        <v>3469</v>
      </c>
      <c r="K60" s="74"/>
      <c r="L60" s="157">
        <f>Table5[[#This Row],[Payment Amount]]</f>
        <v>700</v>
      </c>
      <c r="M60" s="91" t="str">
        <f>IFERROR(INDEX('Lists (to be hidden)'!$E:$E,MATCH(N60,'Lists (to be hidden)'!$F:$F,0)),"")</f>
        <v>Core municipal services in a declared public health emergency</v>
      </c>
      <c r="N60" s="72" t="s">
        <v>64</v>
      </c>
      <c r="O60" s="91" t="str">
        <f>IFERROR(INDEX('Lists (to be hidden)'!$G:$G,MATCH(N60,'Lists (to be hidden)'!$F:$F,0)),"")</f>
        <v>Personal Protective Equipment</v>
      </c>
      <c r="P60" s="72" t="s">
        <v>65</v>
      </c>
    </row>
    <row r="61" spans="1:16" x14ac:dyDescent="0.35">
      <c r="A61" s="159" t="s">
        <v>3473</v>
      </c>
      <c r="B61" s="72"/>
      <c r="C61" s="72" t="s">
        <v>3573</v>
      </c>
      <c r="D61" s="72" t="s">
        <v>3425</v>
      </c>
      <c r="E61" s="72" t="s">
        <v>3426</v>
      </c>
      <c r="F61" s="77">
        <v>30339</v>
      </c>
      <c r="G61" s="148" t="s">
        <v>128</v>
      </c>
      <c r="H61" s="73">
        <v>44012</v>
      </c>
      <c r="I61" s="74">
        <f>(447.07+328.29+37.4+7.97+25.52+419.01+39.98+43.65+311.21+79.73+14.85+49.4+24.85+3.5)*0.25</f>
        <v>458.10750000000002</v>
      </c>
      <c r="J61" s="158" t="s">
        <v>3500</v>
      </c>
      <c r="K61" s="74"/>
      <c r="L61" s="157">
        <f>Table5[[#This Row],[Payment Amount]]</f>
        <v>458.10750000000002</v>
      </c>
      <c r="M61" s="91" t="str">
        <f>IFERROR(INDEX('Lists (to be hidden)'!$E:$E,MATCH(N61,'Lists (to be hidden)'!$F:$F,0)),"")</f>
        <v>Core municipal services in a declared public health emergency</v>
      </c>
      <c r="N61" s="72" t="s">
        <v>71</v>
      </c>
      <c r="O61" s="91" t="str">
        <f>IFERROR(INDEX('Lists (to be hidden)'!$G:$G,MATCH(N61,'Lists (to be hidden)'!$F:$F,0)),"")</f>
        <v>Administrative Expenses</v>
      </c>
      <c r="P61" s="72" t="s">
        <v>65</v>
      </c>
    </row>
    <row r="62" spans="1:16" x14ac:dyDescent="0.35">
      <c r="A62" s="159" t="s">
        <v>3473</v>
      </c>
      <c r="B62" s="72"/>
      <c r="C62" s="72" t="s">
        <v>3573</v>
      </c>
      <c r="D62" s="72" t="s">
        <v>3425</v>
      </c>
      <c r="E62" s="72" t="s">
        <v>3426</v>
      </c>
      <c r="F62" s="77">
        <v>30339</v>
      </c>
      <c r="G62" s="147" t="s">
        <v>129</v>
      </c>
      <c r="H62" s="73">
        <v>43931</v>
      </c>
      <c r="I62" s="156">
        <f>771.88*0.25</f>
        <v>192.97</v>
      </c>
      <c r="J62" s="74" t="s">
        <v>3474</v>
      </c>
      <c r="K62" s="74"/>
      <c r="L62" s="157">
        <f>Table5[[#This Row],[Payment Amount]]</f>
        <v>192.97</v>
      </c>
      <c r="M62" s="91" t="str">
        <f>IFERROR(INDEX('Lists (to be hidden)'!$E:$E,MATCH(N62,'Lists (to be hidden)'!$F:$F,0)),"")</f>
        <v>Core municipal services in a declared public health emergency</v>
      </c>
      <c r="N62" s="72" t="s">
        <v>71</v>
      </c>
      <c r="O62" s="91" t="str">
        <f>IFERROR(INDEX('Lists (to be hidden)'!$G:$G,MATCH(N62,'Lists (to be hidden)'!$F:$F,0)),"")</f>
        <v>Administrative Expenses</v>
      </c>
      <c r="P62" s="72" t="s">
        <v>65</v>
      </c>
    </row>
    <row r="63" spans="1:16" x14ac:dyDescent="0.35">
      <c r="A63" s="160" t="s">
        <v>3475</v>
      </c>
      <c r="B63" s="72"/>
      <c r="C63" s="72" t="s">
        <v>3574</v>
      </c>
      <c r="D63" s="72" t="s">
        <v>3575</v>
      </c>
      <c r="E63" s="72" t="s">
        <v>60</v>
      </c>
      <c r="F63" s="77">
        <v>2132</v>
      </c>
      <c r="G63" s="163" t="s">
        <v>130</v>
      </c>
      <c r="H63" s="73">
        <v>43891</v>
      </c>
      <c r="I63" s="156">
        <f>(1261.5+282.5+66.5+1258+143+135)*0.25</f>
        <v>786.625</v>
      </c>
      <c r="J63" s="74" t="s">
        <v>3482</v>
      </c>
      <c r="K63" s="74"/>
      <c r="L63" s="157">
        <f>Table5[[#This Row],[Payment Amount]]</f>
        <v>786.625</v>
      </c>
      <c r="M63" s="91" t="str">
        <f>IFERROR(INDEX('Lists (to be hidden)'!$E:$E,MATCH(N63,'Lists (to be hidden)'!$F:$F,0)),"")</f>
        <v>Core municipal services in a declared public health emergency</v>
      </c>
      <c r="N63" s="72" t="s">
        <v>64</v>
      </c>
      <c r="O63" s="91" t="str">
        <f>IFERROR(INDEX('Lists (to be hidden)'!$G:$G,MATCH(N63,'Lists (to be hidden)'!$F:$F,0)),"")</f>
        <v>Personal Protective Equipment</v>
      </c>
      <c r="P63" s="72" t="s">
        <v>65</v>
      </c>
    </row>
    <row r="64" spans="1:16" x14ac:dyDescent="0.35">
      <c r="A64" s="160" t="s">
        <v>3475</v>
      </c>
      <c r="B64" s="72"/>
      <c r="C64" s="72" t="s">
        <v>3574</v>
      </c>
      <c r="D64" s="72" t="s">
        <v>3575</v>
      </c>
      <c r="E64" s="72" t="s">
        <v>60</v>
      </c>
      <c r="F64" s="77">
        <v>2132</v>
      </c>
      <c r="G64" s="163" t="s">
        <v>131</v>
      </c>
      <c r="H64" s="73">
        <v>43925</v>
      </c>
      <c r="I64" s="156">
        <f>742.8*0.25</f>
        <v>185.7</v>
      </c>
      <c r="J64" s="74" t="s">
        <v>3474</v>
      </c>
      <c r="K64" s="74"/>
      <c r="L64" s="157">
        <f>Table5[[#This Row],[Payment Amount]]</f>
        <v>185.7</v>
      </c>
      <c r="M64" s="91" t="str">
        <f>IFERROR(INDEX('Lists (to be hidden)'!$E:$E,MATCH(N64,'Lists (to be hidden)'!$F:$F,0)),"")</f>
        <v>Core municipal services in a declared public health emergency</v>
      </c>
      <c r="N64" s="72" t="s">
        <v>71</v>
      </c>
      <c r="O64" s="91" t="str">
        <f>IFERROR(INDEX('Lists (to be hidden)'!$G:$G,MATCH(N64,'Lists (to be hidden)'!$F:$F,0)),"")</f>
        <v>Administrative Expenses</v>
      </c>
      <c r="P64" s="72" t="s">
        <v>65</v>
      </c>
    </row>
    <row r="65" spans="1:16" x14ac:dyDescent="0.35">
      <c r="A65" s="160" t="s">
        <v>3476</v>
      </c>
      <c r="B65" s="72"/>
      <c r="C65" s="72" t="s">
        <v>3576</v>
      </c>
      <c r="D65" s="72" t="s">
        <v>3577</v>
      </c>
      <c r="E65" s="72" t="s">
        <v>3436</v>
      </c>
      <c r="F65" s="77">
        <v>60045</v>
      </c>
      <c r="G65" s="163" t="s">
        <v>132</v>
      </c>
      <c r="H65" s="73">
        <v>43917</v>
      </c>
      <c r="I65" s="156">
        <f>(153.95+236.13+194.6+74.2)*0.25</f>
        <v>164.72</v>
      </c>
      <c r="J65" s="74" t="s">
        <v>3483</v>
      </c>
      <c r="K65" s="74"/>
      <c r="L65" s="157">
        <f>Table5[[#This Row],[Payment Amount]]</f>
        <v>164.72</v>
      </c>
      <c r="M65" s="91" t="str">
        <f>IFERROR(INDEX('Lists (to be hidden)'!$E:$E,MATCH(N65,'Lists (to be hidden)'!$F:$F,0)),"")</f>
        <v>Core municipal services in a declared public health emergency</v>
      </c>
      <c r="N65" s="72" t="s">
        <v>64</v>
      </c>
      <c r="O65" s="91" t="str">
        <f>IFERROR(INDEX('Lists (to be hidden)'!$G:$G,MATCH(N65,'Lists (to be hidden)'!$F:$F,0)),"")</f>
        <v>Personal Protective Equipment</v>
      </c>
      <c r="P65" s="72" t="s">
        <v>65</v>
      </c>
    </row>
    <row r="66" spans="1:16" x14ac:dyDescent="0.35">
      <c r="A66" s="160" t="s">
        <v>3476</v>
      </c>
      <c r="B66" s="72"/>
      <c r="C66" s="72" t="s">
        <v>3576</v>
      </c>
      <c r="D66" s="72" t="s">
        <v>3577</v>
      </c>
      <c r="E66" s="72" t="s">
        <v>3436</v>
      </c>
      <c r="F66" s="77">
        <v>60045</v>
      </c>
      <c r="G66" s="163" t="s">
        <v>133</v>
      </c>
      <c r="H66" s="73">
        <v>43917</v>
      </c>
      <c r="I66" s="74">
        <f>362.58*0.25</f>
        <v>90.644999999999996</v>
      </c>
      <c r="J66" s="74" t="s">
        <v>3474</v>
      </c>
      <c r="K66" s="74"/>
      <c r="L66" s="157">
        <f>Table5[[#This Row],[Payment Amount]]</f>
        <v>90.644999999999996</v>
      </c>
      <c r="M66" s="91" t="str">
        <f>IFERROR(INDEX('Lists (to be hidden)'!$E:$E,MATCH(N66,'Lists (to be hidden)'!$F:$F,0)),"")</f>
        <v>Core municipal services in a declared public health emergency</v>
      </c>
      <c r="N66" s="72" t="s">
        <v>71</v>
      </c>
      <c r="O66" s="91" t="str">
        <f>IFERROR(INDEX('Lists (to be hidden)'!$G:$G,MATCH(N66,'Lists (to be hidden)'!$F:$F,0)),"")</f>
        <v>Administrative Expenses</v>
      </c>
      <c r="P66" s="72" t="s">
        <v>65</v>
      </c>
    </row>
    <row r="67" spans="1:16" x14ac:dyDescent="0.35">
      <c r="A67" s="160" t="s">
        <v>3477</v>
      </c>
      <c r="B67" s="72"/>
      <c r="C67" s="72" t="s">
        <v>3578</v>
      </c>
      <c r="D67" s="72" t="s">
        <v>3410</v>
      </c>
      <c r="E67" s="72" t="s">
        <v>60</v>
      </c>
      <c r="F67" s="77">
        <v>1701</v>
      </c>
      <c r="G67" s="163" t="s">
        <v>134</v>
      </c>
      <c r="H67" s="73">
        <v>43936</v>
      </c>
      <c r="I67" s="74">
        <f>959.94*0.25</f>
        <v>239.98500000000001</v>
      </c>
      <c r="J67" s="158" t="s">
        <v>3478</v>
      </c>
      <c r="K67" s="74"/>
      <c r="L67" s="157">
        <f>Table5[[#This Row],[Payment Amount]]</f>
        <v>239.98500000000001</v>
      </c>
      <c r="M67" s="91" t="str">
        <f>IFERROR(INDEX('Lists (to be hidden)'!$E:$E,MATCH(N67,'Lists (to be hidden)'!$F:$F,0)),"")</f>
        <v>Core municipal services in a declared public health emergency</v>
      </c>
      <c r="N67" s="72" t="s">
        <v>71</v>
      </c>
      <c r="O67" s="91" t="str">
        <f>IFERROR(INDEX('Lists (to be hidden)'!$G:$G,MATCH(N67,'Lists (to be hidden)'!$F:$F,0)),"")</f>
        <v>Administrative Expenses</v>
      </c>
      <c r="P67" s="72" t="s">
        <v>65</v>
      </c>
    </row>
    <row r="68" spans="1:16" x14ac:dyDescent="0.35">
      <c r="A68" s="160" t="s">
        <v>3632</v>
      </c>
      <c r="B68" s="72"/>
      <c r="C68" s="72" t="s">
        <v>3633</v>
      </c>
      <c r="D68" s="72" t="s">
        <v>3410</v>
      </c>
      <c r="E68" s="72" t="s">
        <v>60</v>
      </c>
      <c r="F68" s="77">
        <v>1702</v>
      </c>
      <c r="G68" s="163" t="s">
        <v>135</v>
      </c>
      <c r="H68" s="73">
        <v>44012</v>
      </c>
      <c r="I68" s="74">
        <f>(5566.04+10633.8)*0.25</f>
        <v>4049.96</v>
      </c>
      <c r="J68" s="158" t="s">
        <v>3635</v>
      </c>
      <c r="K68" s="74"/>
      <c r="L68" s="157">
        <f>Table5[[#This Row],[Payment Amount]]</f>
        <v>4049.96</v>
      </c>
      <c r="M68" s="91" t="str">
        <f>IFERROR(INDEX('Lists (to be hidden)'!$E:$E,MATCH(N68,'Lists (to be hidden)'!$F:$F,0)),"")</f>
        <v>Core municipal services in a declared public health emergency</v>
      </c>
      <c r="N68" s="72" t="s">
        <v>227</v>
      </c>
      <c r="O68" s="91" t="str">
        <f>IFERROR(INDEX('Lists (to be hidden)'!$G:$G,MATCH(N68,'Lists (to be hidden)'!$F:$F,0)),"")</f>
        <v>Administrative Expenses</v>
      </c>
      <c r="P68" s="72" t="s">
        <v>65</v>
      </c>
    </row>
    <row r="69" spans="1:16" x14ac:dyDescent="0.35">
      <c r="A69" s="160" t="s">
        <v>3479</v>
      </c>
      <c r="B69" s="154"/>
      <c r="C69" s="154" t="s">
        <v>3581</v>
      </c>
      <c r="D69" s="154" t="s">
        <v>3582</v>
      </c>
      <c r="E69" s="154" t="s">
        <v>60</v>
      </c>
      <c r="F69" s="161">
        <v>1749</v>
      </c>
      <c r="G69" s="163" t="s">
        <v>136</v>
      </c>
      <c r="H69" s="73">
        <v>43925</v>
      </c>
      <c r="I69" s="74">
        <f>(231.07+21.98+25.98+185.96)*0.25</f>
        <v>116.2475</v>
      </c>
      <c r="J69" s="74" t="s">
        <v>3484</v>
      </c>
      <c r="K69" s="74"/>
      <c r="L69" s="157">
        <f>Table5[[#This Row],[Payment Amount]]</f>
        <v>116.2475</v>
      </c>
      <c r="M69" s="91" t="str">
        <f>IFERROR(INDEX('Lists (to be hidden)'!$E:$E,MATCH(N69,'Lists (to be hidden)'!$F:$F,0)),"")</f>
        <v>Core municipal services in a declared public health emergency</v>
      </c>
      <c r="N69" s="72" t="s">
        <v>71</v>
      </c>
      <c r="O69" s="91" t="str">
        <f>IFERROR(INDEX('Lists (to be hidden)'!$G:$G,MATCH(N69,'Lists (to be hidden)'!$F:$F,0)),"")</f>
        <v>Administrative Expenses</v>
      </c>
      <c r="P69" s="72" t="s">
        <v>65</v>
      </c>
    </row>
    <row r="70" spans="1:16" x14ac:dyDescent="0.35">
      <c r="A70" s="160" t="s">
        <v>3485</v>
      </c>
      <c r="B70" s="72"/>
      <c r="C70" s="72" t="s">
        <v>3583</v>
      </c>
      <c r="D70" s="72" t="s">
        <v>3567</v>
      </c>
      <c r="E70" s="72" t="s">
        <v>60</v>
      </c>
      <c r="F70" s="77">
        <v>2303</v>
      </c>
      <c r="G70" s="163" t="s">
        <v>137</v>
      </c>
      <c r="H70" s="73">
        <v>43981</v>
      </c>
      <c r="I70" s="74">
        <f>3191.25*0.25</f>
        <v>797.8125</v>
      </c>
      <c r="J70" s="74" t="s">
        <v>3507</v>
      </c>
      <c r="K70" s="74"/>
      <c r="L70" s="157">
        <f>Table5[[#This Row],[Payment Amount]]</f>
        <v>797.8125</v>
      </c>
      <c r="M70" s="91" t="str">
        <f>IFERROR(INDEX('Lists (to be hidden)'!$E:$E,MATCH(N70,'Lists (to be hidden)'!$F:$F,0)),"")</f>
        <v>Expanded Public Health Mission</v>
      </c>
      <c r="N70" s="72" t="s">
        <v>310</v>
      </c>
      <c r="O70" s="91" t="str">
        <f>IFERROR(INDEX('Lists (to be hidden)'!$G:$G,MATCH(N70,'Lists (to be hidden)'!$F:$F,0)),"")</f>
        <v>Public Health Expenses</v>
      </c>
      <c r="P70" s="72" t="s">
        <v>65</v>
      </c>
    </row>
    <row r="71" spans="1:16" x14ac:dyDescent="0.35">
      <c r="A71" s="160" t="s">
        <v>3486</v>
      </c>
      <c r="B71" s="72"/>
      <c r="C71" s="72" t="s">
        <v>3584</v>
      </c>
      <c r="D71" s="72" t="s">
        <v>3585</v>
      </c>
      <c r="E71" s="72" t="s">
        <v>60</v>
      </c>
      <c r="F71" s="77">
        <v>2254</v>
      </c>
      <c r="G71" s="163" t="s">
        <v>138</v>
      </c>
      <c r="H71" s="73">
        <v>43935</v>
      </c>
      <c r="I71" s="74">
        <f>(4041.3+6451.9+169.65+2658.75)*0.25</f>
        <v>3330.4</v>
      </c>
      <c r="J71" s="74" t="s">
        <v>3487</v>
      </c>
      <c r="K71" s="74"/>
      <c r="L71" s="157">
        <f>Table5[[#This Row],[Payment Amount]]</f>
        <v>3330.4</v>
      </c>
      <c r="M71" s="91" t="str">
        <f>IFERROR(INDEX('Lists (to be hidden)'!$E:$E,MATCH(N71,'Lists (to be hidden)'!$F:$F,0)),"")</f>
        <v>Core municipal services in a declared public health emergency</v>
      </c>
      <c r="N71" s="72" t="s">
        <v>64</v>
      </c>
      <c r="O71" s="91" t="str">
        <f>IFERROR(INDEX('Lists (to be hidden)'!$G:$G,MATCH(N71,'Lists (to be hidden)'!$F:$F,0)),"")</f>
        <v>Personal Protective Equipment</v>
      </c>
      <c r="P71" s="72" t="s">
        <v>65</v>
      </c>
    </row>
    <row r="72" spans="1:16" x14ac:dyDescent="0.35">
      <c r="A72" s="160" t="s">
        <v>3488</v>
      </c>
      <c r="B72" s="72"/>
      <c r="C72" s="72" t="s">
        <v>3586</v>
      </c>
      <c r="D72" s="72" t="s">
        <v>3587</v>
      </c>
      <c r="E72" s="72" t="s">
        <v>3542</v>
      </c>
      <c r="F72" s="77">
        <v>13057</v>
      </c>
      <c r="G72" s="163" t="s">
        <v>139</v>
      </c>
      <c r="H72" s="73">
        <v>43900</v>
      </c>
      <c r="I72" s="74">
        <f>2000*0.25</f>
        <v>500</v>
      </c>
      <c r="J72" s="74" t="s">
        <v>3489</v>
      </c>
      <c r="K72" s="74"/>
      <c r="L72" s="157">
        <f>Table5[[#This Row],[Payment Amount]]</f>
        <v>500</v>
      </c>
      <c r="M72" s="91" t="str">
        <f>IFERROR(INDEX('Lists (to be hidden)'!$E:$E,MATCH(N72,'Lists (to be hidden)'!$F:$F,0)),"")</f>
        <v>Core municipal services in a declared public health emergency</v>
      </c>
      <c r="N72" s="72" t="s">
        <v>64</v>
      </c>
      <c r="O72" s="91" t="str">
        <f>IFERROR(INDEX('Lists (to be hidden)'!$G:$G,MATCH(N72,'Lists (to be hidden)'!$F:$F,0)),"")</f>
        <v>Personal Protective Equipment</v>
      </c>
      <c r="P72" s="72" t="s">
        <v>65</v>
      </c>
    </row>
    <row r="73" spans="1:16" x14ac:dyDescent="0.35">
      <c r="A73" s="160" t="s">
        <v>3488</v>
      </c>
      <c r="B73" s="72"/>
      <c r="C73" s="72" t="s">
        <v>3586</v>
      </c>
      <c r="D73" s="72" t="s">
        <v>3587</v>
      </c>
      <c r="E73" s="72" t="s">
        <v>3542</v>
      </c>
      <c r="F73" s="77">
        <v>13057</v>
      </c>
      <c r="G73" s="163" t="s">
        <v>140</v>
      </c>
      <c r="H73" s="73">
        <v>43900</v>
      </c>
      <c r="I73" s="74">
        <f>1750*0.25</f>
        <v>437.5</v>
      </c>
      <c r="J73" s="74" t="s">
        <v>3474</v>
      </c>
      <c r="K73" s="74"/>
      <c r="L73" s="157">
        <f>Table5[[#This Row],[Payment Amount]]</f>
        <v>437.5</v>
      </c>
      <c r="M73" s="91" t="str">
        <f>IFERROR(INDEX('Lists (to be hidden)'!$E:$E,MATCH(N73,'Lists (to be hidden)'!$F:$F,0)),"")</f>
        <v>Core municipal services in a declared public health emergency</v>
      </c>
      <c r="N73" s="72" t="s">
        <v>71</v>
      </c>
      <c r="O73" s="91" t="str">
        <f>IFERROR(INDEX('Lists (to be hidden)'!$G:$G,MATCH(N73,'Lists (to be hidden)'!$F:$F,0)),"")</f>
        <v>Administrative Expenses</v>
      </c>
      <c r="P73" s="72" t="s">
        <v>65</v>
      </c>
    </row>
    <row r="74" spans="1:16" x14ac:dyDescent="0.35">
      <c r="A74" s="160" t="s">
        <v>3490</v>
      </c>
      <c r="B74" s="72"/>
      <c r="C74" s="72" t="s">
        <v>3588</v>
      </c>
      <c r="D74" s="72" t="s">
        <v>3410</v>
      </c>
      <c r="E74" s="72" t="s">
        <v>60</v>
      </c>
      <c r="F74" s="77">
        <v>1701</v>
      </c>
      <c r="G74" s="163" t="s">
        <v>141</v>
      </c>
      <c r="H74" s="73">
        <v>43921</v>
      </c>
      <c r="I74" s="74">
        <f>(90.56+255)*0.25</f>
        <v>86.39</v>
      </c>
      <c r="J74" s="74" t="s">
        <v>3491</v>
      </c>
      <c r="K74" s="74"/>
      <c r="L74" s="157">
        <f>Table5[[#This Row],[Payment Amount]]</f>
        <v>86.39</v>
      </c>
      <c r="M74" s="91" t="str">
        <f>IFERROR(INDEX('Lists (to be hidden)'!$E:$E,MATCH(N74,'Lists (to be hidden)'!$F:$F,0)),"")</f>
        <v>Core municipal services in a declared public health emergency</v>
      </c>
      <c r="N74" s="72" t="s">
        <v>64</v>
      </c>
      <c r="O74" s="91" t="str">
        <f>IFERROR(INDEX('Lists (to be hidden)'!$G:$G,MATCH(N74,'Lists (to be hidden)'!$F:$F,0)),"")</f>
        <v>Personal Protective Equipment</v>
      </c>
      <c r="P74" s="72" t="s">
        <v>65</v>
      </c>
    </row>
    <row r="75" spans="1:16" x14ac:dyDescent="0.35">
      <c r="A75" s="160" t="s">
        <v>3490</v>
      </c>
      <c r="B75" s="72"/>
      <c r="C75" s="72" t="s">
        <v>3588</v>
      </c>
      <c r="D75" s="72" t="s">
        <v>3410</v>
      </c>
      <c r="E75" s="72" t="s">
        <v>60</v>
      </c>
      <c r="F75" s="77">
        <v>1701</v>
      </c>
      <c r="G75" s="163" t="s">
        <v>142</v>
      </c>
      <c r="H75" s="73">
        <v>43921</v>
      </c>
      <c r="I75" s="74">
        <f>448.99*0.25</f>
        <v>112.2475</v>
      </c>
      <c r="J75" s="74" t="s">
        <v>3474</v>
      </c>
      <c r="K75" s="74"/>
      <c r="L75" s="157">
        <f>Table5[[#This Row],[Payment Amount]]</f>
        <v>112.2475</v>
      </c>
      <c r="M75" s="91" t="str">
        <f>IFERROR(INDEX('Lists (to be hidden)'!$E:$E,MATCH(N75,'Lists (to be hidden)'!$F:$F,0)),"")</f>
        <v>Core municipal services in a declared public health emergency</v>
      </c>
      <c r="N75" s="72" t="s">
        <v>71</v>
      </c>
      <c r="O75" s="91" t="str">
        <f>IFERROR(INDEX('Lists (to be hidden)'!$G:$G,MATCH(N75,'Lists (to be hidden)'!$F:$F,0)),"")</f>
        <v>Administrative Expenses</v>
      </c>
      <c r="P75" s="72" t="s">
        <v>65</v>
      </c>
    </row>
    <row r="76" spans="1:16" x14ac:dyDescent="0.35">
      <c r="A76" s="160" t="s">
        <v>3445</v>
      </c>
      <c r="B76" s="72"/>
      <c r="C76" s="72" t="s">
        <v>3550</v>
      </c>
      <c r="D76" s="72" t="s">
        <v>3551</v>
      </c>
      <c r="E76" s="72" t="s">
        <v>60</v>
      </c>
      <c r="F76" s="77">
        <v>2067</v>
      </c>
      <c r="G76" s="163" t="s">
        <v>143</v>
      </c>
      <c r="H76" s="73">
        <v>43903</v>
      </c>
      <c r="I76" s="74">
        <f>(347.47+214.9)*0.25</f>
        <v>140.5925</v>
      </c>
      <c r="J76" s="74" t="s">
        <v>3492</v>
      </c>
      <c r="K76" s="74"/>
      <c r="L76" s="157">
        <f>Table5[[#This Row],[Payment Amount]]</f>
        <v>140.5925</v>
      </c>
      <c r="M76" s="91" t="str">
        <f>IFERROR(INDEX('Lists (to be hidden)'!$E:$E,MATCH(N76,'Lists (to be hidden)'!$F:$F,0)),"")</f>
        <v>Core municipal services in a declared public health emergency</v>
      </c>
      <c r="N76" s="72" t="s">
        <v>64</v>
      </c>
      <c r="O76" s="91" t="str">
        <f>IFERROR(INDEX('Lists (to be hidden)'!$G:$G,MATCH(N76,'Lists (to be hidden)'!$F:$F,0)),"")</f>
        <v>Personal Protective Equipment</v>
      </c>
      <c r="P76" s="72" t="s">
        <v>65</v>
      </c>
    </row>
    <row r="77" spans="1:16" x14ac:dyDescent="0.35">
      <c r="A77" s="160" t="s">
        <v>3493</v>
      </c>
      <c r="B77" s="72"/>
      <c r="C77" s="72" t="s">
        <v>3589</v>
      </c>
      <c r="D77" s="72" t="s">
        <v>3590</v>
      </c>
      <c r="E77" s="72" t="s">
        <v>60</v>
      </c>
      <c r="F77" s="77">
        <v>1776</v>
      </c>
      <c r="G77" s="163" t="s">
        <v>144</v>
      </c>
      <c r="H77" s="73">
        <v>43929</v>
      </c>
      <c r="I77" s="74">
        <f>(1677.19+1429.26)*0.25</f>
        <v>776.61249999999995</v>
      </c>
      <c r="J77" s="74" t="s">
        <v>3525</v>
      </c>
      <c r="K77" s="74"/>
      <c r="L77" s="157">
        <f>Table5[[#This Row],[Payment Amount]]</f>
        <v>776.61249999999995</v>
      </c>
      <c r="M77" s="91" t="str">
        <f>IFERROR(INDEX('Lists (to be hidden)'!$E:$E,MATCH(N77,'Lists (to be hidden)'!$F:$F,0)),"")</f>
        <v>Core municipal services in a declared public health emergency</v>
      </c>
      <c r="N77" s="72" t="s">
        <v>64</v>
      </c>
      <c r="O77" s="91" t="str">
        <f>IFERROR(INDEX('Lists (to be hidden)'!$G:$G,MATCH(N77,'Lists (to be hidden)'!$F:$F,0)),"")</f>
        <v>Personal Protective Equipment</v>
      </c>
      <c r="P77" s="72" t="s">
        <v>65</v>
      </c>
    </row>
    <row r="78" spans="1:16" x14ac:dyDescent="0.35">
      <c r="A78" s="160" t="s">
        <v>3494</v>
      </c>
      <c r="B78" s="72"/>
      <c r="C78" s="72" t="s">
        <v>3591</v>
      </c>
      <c r="D78" s="72" t="s">
        <v>3592</v>
      </c>
      <c r="E78" s="72" t="s">
        <v>3398</v>
      </c>
      <c r="F78" s="77">
        <v>92019</v>
      </c>
      <c r="G78" s="163" t="s">
        <v>145</v>
      </c>
      <c r="H78" s="73">
        <v>43955</v>
      </c>
      <c r="I78" s="74">
        <f>7770*0.25</f>
        <v>1942.5</v>
      </c>
      <c r="J78" s="74" t="s">
        <v>3495</v>
      </c>
      <c r="K78" s="74"/>
      <c r="L78" s="157">
        <f>Table5[[#This Row],[Payment Amount]]</f>
        <v>1942.5</v>
      </c>
      <c r="M78" s="91" t="str">
        <f>IFERROR(INDEX('Lists (to be hidden)'!$E:$E,MATCH(N78,'Lists (to be hidden)'!$F:$F,0)),"")</f>
        <v>Core municipal services in a declared public health emergency</v>
      </c>
      <c r="N78" s="72" t="s">
        <v>64</v>
      </c>
      <c r="O78" s="91" t="str">
        <f>IFERROR(INDEX('Lists (to be hidden)'!$G:$G,MATCH(N78,'Lists (to be hidden)'!$F:$F,0)),"")</f>
        <v>Personal Protective Equipment</v>
      </c>
      <c r="P78" s="72" t="s">
        <v>65</v>
      </c>
    </row>
    <row r="79" spans="1:16" x14ac:dyDescent="0.35">
      <c r="A79" s="160" t="s">
        <v>3463</v>
      </c>
      <c r="B79" s="72"/>
      <c r="C79" s="72" t="s">
        <v>3566</v>
      </c>
      <c r="D79" s="72" t="s">
        <v>3567</v>
      </c>
      <c r="E79" s="72" t="s">
        <v>60</v>
      </c>
      <c r="F79" s="77">
        <v>2301</v>
      </c>
      <c r="G79" s="147" t="s">
        <v>146</v>
      </c>
      <c r="H79" s="73">
        <v>44012</v>
      </c>
      <c r="I79" s="74">
        <f>(1852.6+2250+173.16+1467.62)*0.25</f>
        <v>1435.845</v>
      </c>
      <c r="J79" s="74" t="s">
        <v>3474</v>
      </c>
      <c r="K79" s="74"/>
      <c r="L79" s="157">
        <f>Table5[[#This Row],[Payment Amount]]</f>
        <v>1435.845</v>
      </c>
      <c r="M79" s="91" t="str">
        <f>IFERROR(INDEX('Lists (to be hidden)'!$E:$E,MATCH(N79,'Lists (to be hidden)'!$F:$F,0)),"")</f>
        <v>Core municipal services in a declared public health emergency</v>
      </c>
      <c r="N79" s="72" t="s">
        <v>71</v>
      </c>
      <c r="O79" s="91" t="str">
        <f>IFERROR(INDEX('Lists (to be hidden)'!$G:$G,MATCH(N79,'Lists (to be hidden)'!$F:$F,0)),"")</f>
        <v>Administrative Expenses</v>
      </c>
      <c r="P79" s="72" t="s">
        <v>65</v>
      </c>
    </row>
    <row r="80" spans="1:16" x14ac:dyDescent="0.35">
      <c r="A80" s="160" t="s">
        <v>3498</v>
      </c>
      <c r="B80" s="72"/>
      <c r="C80" s="72" t="s">
        <v>3593</v>
      </c>
      <c r="D80" s="72" t="s">
        <v>3594</v>
      </c>
      <c r="E80" s="72" t="s">
        <v>3580</v>
      </c>
      <c r="F80" s="77">
        <v>16046</v>
      </c>
      <c r="G80" s="147" t="s">
        <v>147</v>
      </c>
      <c r="H80" s="73">
        <v>43966</v>
      </c>
      <c r="I80" s="156">
        <f>2038.12*0.25</f>
        <v>509.53</v>
      </c>
      <c r="J80" s="74" t="s">
        <v>3499</v>
      </c>
      <c r="K80" s="74"/>
      <c r="L80" s="157">
        <f>Table5[[#This Row],[Payment Amount]]</f>
        <v>509.53</v>
      </c>
      <c r="M80" s="91" t="str">
        <f>IFERROR(INDEX('Lists (to be hidden)'!$E:$E,MATCH(N80,'Lists (to be hidden)'!$F:$F,0)),"")</f>
        <v>Core municipal services in a declared public health emergency</v>
      </c>
      <c r="N80" s="72" t="s">
        <v>64</v>
      </c>
      <c r="O80" s="91" t="str">
        <f>IFERROR(INDEX('Lists (to be hidden)'!$G:$G,MATCH(N80,'Lists (to be hidden)'!$F:$F,0)),"")</f>
        <v>Personal Protective Equipment</v>
      </c>
      <c r="P80" s="72" t="s">
        <v>65</v>
      </c>
    </row>
    <row r="81" spans="1:16" x14ac:dyDescent="0.35">
      <c r="A81" s="160" t="s">
        <v>3501</v>
      </c>
      <c r="B81" s="72"/>
      <c r="C81" s="72" t="s">
        <v>3595</v>
      </c>
      <c r="D81" s="72" t="s">
        <v>3596</v>
      </c>
      <c r="E81" s="72" t="s">
        <v>60</v>
      </c>
      <c r="F81" s="77">
        <v>3032</v>
      </c>
      <c r="G81" s="147" t="s">
        <v>148</v>
      </c>
      <c r="H81" s="73">
        <v>43948</v>
      </c>
      <c r="I81" s="156">
        <f>598.84*0.25</f>
        <v>149.71</v>
      </c>
      <c r="J81" s="162" t="s">
        <v>3502</v>
      </c>
      <c r="K81" s="74"/>
      <c r="L81" s="157">
        <f>Table5[[#This Row],[Payment Amount]]</f>
        <v>149.71</v>
      </c>
      <c r="M81" s="91" t="str">
        <f>IFERROR(INDEX('Lists (to be hidden)'!$E:$E,MATCH(N81,'Lists (to be hidden)'!$F:$F,0)),"")</f>
        <v>Core municipal services in a declared public health emergency</v>
      </c>
      <c r="N81" s="72" t="s">
        <v>71</v>
      </c>
      <c r="O81" s="91" t="str">
        <f>IFERROR(INDEX('Lists (to be hidden)'!$G:$G,MATCH(N81,'Lists (to be hidden)'!$F:$F,0)),"")</f>
        <v>Administrative Expenses</v>
      </c>
      <c r="P81" s="72" t="s">
        <v>65</v>
      </c>
    </row>
    <row r="82" spans="1:16" x14ac:dyDescent="0.35">
      <c r="A82" s="160" t="s">
        <v>3504</v>
      </c>
      <c r="B82" s="72"/>
      <c r="C82" s="72" t="s">
        <v>3597</v>
      </c>
      <c r="D82" s="72" t="s">
        <v>3598</v>
      </c>
      <c r="E82" s="72" t="s">
        <v>3599</v>
      </c>
      <c r="F82" s="77">
        <v>3079</v>
      </c>
      <c r="G82" s="148" t="s">
        <v>149</v>
      </c>
      <c r="H82" s="73">
        <v>43915</v>
      </c>
      <c r="I82" s="156">
        <f>70.54*0.25</f>
        <v>17.635000000000002</v>
      </c>
      <c r="J82" s="74" t="s">
        <v>3499</v>
      </c>
      <c r="K82" s="74"/>
      <c r="L82" s="157">
        <f>Table5[[#This Row],[Payment Amount]]</f>
        <v>17.635000000000002</v>
      </c>
      <c r="M82" s="91" t="str">
        <f>IFERROR(INDEX('Lists (to be hidden)'!$E:$E,MATCH(N82,'Lists (to be hidden)'!$F:$F,0)),"")</f>
        <v>Core municipal services in a declared public health emergency</v>
      </c>
      <c r="N82" s="72" t="s">
        <v>64</v>
      </c>
      <c r="O82" s="91" t="str">
        <f>IFERROR(INDEX('Lists (to be hidden)'!$G:$G,MATCH(N82,'Lists (to be hidden)'!$F:$F,0)),"")</f>
        <v>Personal Protective Equipment</v>
      </c>
      <c r="P82" s="72" t="s">
        <v>65</v>
      </c>
    </row>
    <row r="83" spans="1:16" x14ac:dyDescent="0.35">
      <c r="A83" s="160" t="s">
        <v>3506</v>
      </c>
      <c r="B83" s="154"/>
      <c r="C83" s="154" t="s">
        <v>3600</v>
      </c>
      <c r="D83" s="154" t="s">
        <v>3410</v>
      </c>
      <c r="E83" s="154" t="s">
        <v>60</v>
      </c>
      <c r="F83" s="161">
        <v>1701</v>
      </c>
      <c r="G83" s="147" t="s">
        <v>150</v>
      </c>
      <c r="H83" s="155">
        <v>43975</v>
      </c>
      <c r="I83" s="156">
        <f>2993.5*0.25</f>
        <v>748.375</v>
      </c>
      <c r="J83" s="158" t="s">
        <v>3507</v>
      </c>
      <c r="K83" s="156"/>
      <c r="L83" s="157">
        <f>Table5[[#This Row],[Payment Amount]]</f>
        <v>748.375</v>
      </c>
      <c r="M83" s="91" t="str">
        <f>IFERROR(INDEX('Lists (to be hidden)'!$E:$E,MATCH(N83,'Lists (to be hidden)'!$F:$F,0)),"")</f>
        <v>Expanded Public Health Mission</v>
      </c>
      <c r="N83" s="72" t="s">
        <v>310</v>
      </c>
      <c r="O83" s="91" t="str">
        <f>IFERROR(INDEX('Lists (to be hidden)'!$G:$G,MATCH(N83,'Lists (to be hidden)'!$F:$F,0)),"")</f>
        <v>Public Health Expenses</v>
      </c>
      <c r="P83" s="72" t="s">
        <v>65</v>
      </c>
    </row>
    <row r="84" spans="1:16" x14ac:dyDescent="0.35">
      <c r="A84" s="160" t="s">
        <v>3508</v>
      </c>
      <c r="B84" s="154"/>
      <c r="C84" s="154" t="s">
        <v>3601</v>
      </c>
      <c r="D84" s="154" t="s">
        <v>3602</v>
      </c>
      <c r="E84" s="154" t="s">
        <v>60</v>
      </c>
      <c r="F84" s="161">
        <v>1879</v>
      </c>
      <c r="G84" s="147" t="s">
        <v>151</v>
      </c>
      <c r="H84" s="155">
        <v>43951</v>
      </c>
      <c r="I84" s="156">
        <f>317.5*0.25</f>
        <v>79.375</v>
      </c>
      <c r="J84" s="158" t="s">
        <v>3466</v>
      </c>
      <c r="K84" s="156"/>
      <c r="L84" s="157">
        <f>Table5[[#This Row],[Payment Amount]]</f>
        <v>79.375</v>
      </c>
      <c r="M84" s="91" t="str">
        <f>IFERROR(INDEX('Lists (to be hidden)'!$E:$E,MATCH(N84,'Lists (to be hidden)'!$F:$F,0)),"")</f>
        <v>Core municipal services in a declared public health emergency</v>
      </c>
      <c r="N84" s="72" t="s">
        <v>64</v>
      </c>
      <c r="O84" s="91" t="str">
        <f>IFERROR(INDEX('Lists (to be hidden)'!$G:$G,MATCH(N84,'Lists (to be hidden)'!$F:$F,0)),"")</f>
        <v>Personal Protective Equipment</v>
      </c>
      <c r="P84" s="72" t="s">
        <v>65</v>
      </c>
    </row>
    <row r="85" spans="1:16" x14ac:dyDescent="0.35">
      <c r="A85" s="160" t="s">
        <v>3509</v>
      </c>
      <c r="B85" s="154"/>
      <c r="C85" s="154" t="s">
        <v>3603</v>
      </c>
      <c r="D85" s="154" t="s">
        <v>3604</v>
      </c>
      <c r="E85" s="154" t="s">
        <v>3429</v>
      </c>
      <c r="F85" s="161">
        <v>23233</v>
      </c>
      <c r="G85" s="148" t="s">
        <v>152</v>
      </c>
      <c r="H85" s="155">
        <v>43935</v>
      </c>
      <c r="I85" s="156">
        <f>2947.27*0.25</f>
        <v>736.8175</v>
      </c>
      <c r="J85" s="158" t="s">
        <v>3466</v>
      </c>
      <c r="K85" s="156"/>
      <c r="L85" s="157">
        <f>Table5[[#This Row],[Payment Amount]]</f>
        <v>736.8175</v>
      </c>
      <c r="M85" s="91" t="str">
        <f>IFERROR(INDEX('Lists (to be hidden)'!$E:$E,MATCH(N85,'Lists (to be hidden)'!$F:$F,0)),"")</f>
        <v>Core municipal services in a declared public health emergency</v>
      </c>
      <c r="N85" s="72" t="s">
        <v>64</v>
      </c>
      <c r="O85" s="91" t="str">
        <f>IFERROR(INDEX('Lists (to be hidden)'!$G:$G,MATCH(N85,'Lists (to be hidden)'!$F:$F,0)),"")</f>
        <v>Personal Protective Equipment</v>
      </c>
      <c r="P85" s="72" t="s">
        <v>65</v>
      </c>
    </row>
    <row r="86" spans="1:16" x14ac:dyDescent="0.35">
      <c r="A86" s="160" t="s">
        <v>3510</v>
      </c>
      <c r="B86" s="154"/>
      <c r="C86" s="154" t="s">
        <v>3605</v>
      </c>
      <c r="D86" s="154" t="s">
        <v>3606</v>
      </c>
      <c r="E86" s="154" t="s">
        <v>3545</v>
      </c>
      <c r="F86" s="161">
        <v>43528</v>
      </c>
      <c r="G86" s="147" t="s">
        <v>153</v>
      </c>
      <c r="H86" s="155">
        <v>43979</v>
      </c>
      <c r="I86" s="156">
        <f>2820.48+3353.3</f>
        <v>6173.7800000000007</v>
      </c>
      <c r="J86" s="158" t="s">
        <v>3513</v>
      </c>
      <c r="K86" s="156"/>
      <c r="L86" s="157">
        <f>Table5[[#This Row],[Payment Amount]]</f>
        <v>6173.7800000000007</v>
      </c>
      <c r="M86" s="91" t="str">
        <f>IFERROR(INDEX('Lists (to be hidden)'!$E:$E,MATCH(N86,'Lists (to be hidden)'!$F:$F,0)),"")</f>
        <v>Expanded Public Health Mission</v>
      </c>
      <c r="N86" s="72" t="s">
        <v>312</v>
      </c>
      <c r="O86" s="91" t="str">
        <f>IFERROR(INDEX('Lists (to be hidden)'!$G:$G,MATCH(N86,'Lists (to be hidden)'!$F:$F,0)),"")</f>
        <v>Public Health Expenses</v>
      </c>
      <c r="P86" s="72"/>
    </row>
    <row r="87" spans="1:16" x14ac:dyDescent="0.35">
      <c r="A87" s="160" t="s">
        <v>3511</v>
      </c>
      <c r="B87" s="154"/>
      <c r="C87" s="154" t="s">
        <v>3607</v>
      </c>
      <c r="D87" s="154" t="s">
        <v>3608</v>
      </c>
      <c r="E87" s="154" t="s">
        <v>3545</v>
      </c>
      <c r="F87" s="161">
        <v>44125</v>
      </c>
      <c r="G87" s="147" t="s">
        <v>154</v>
      </c>
      <c r="H87" s="155">
        <v>43997</v>
      </c>
      <c r="I87" s="156">
        <v>1367.62</v>
      </c>
      <c r="J87" s="158" t="s">
        <v>3512</v>
      </c>
      <c r="K87" s="156"/>
      <c r="L87" s="157">
        <f>Table5[[#This Row],[Payment Amount]]</f>
        <v>1367.62</v>
      </c>
      <c r="M87" s="91" t="str">
        <f>IFERROR(INDEX('Lists (to be hidden)'!$E:$E,MATCH(N87,'Lists (to be hidden)'!$F:$F,0)),"")</f>
        <v>Expanded Public Health Mission</v>
      </c>
      <c r="N87" s="72" t="s">
        <v>312</v>
      </c>
      <c r="O87" s="91" t="str">
        <f>IFERROR(INDEX('Lists (to be hidden)'!$G:$G,MATCH(N87,'Lists (to be hidden)'!$F:$F,0)),"")</f>
        <v>Public Health Expenses</v>
      </c>
      <c r="P87" s="72"/>
    </row>
    <row r="88" spans="1:16" x14ac:dyDescent="0.35">
      <c r="A88" s="160" t="s">
        <v>3514</v>
      </c>
      <c r="B88" s="154"/>
      <c r="C88" s="154" t="s">
        <v>3609</v>
      </c>
      <c r="D88" s="154" t="s">
        <v>3579</v>
      </c>
      <c r="E88" s="154" t="s">
        <v>60</v>
      </c>
      <c r="F88" s="161">
        <v>2026</v>
      </c>
      <c r="G88" s="147" t="s">
        <v>155</v>
      </c>
      <c r="H88" s="155">
        <v>43897</v>
      </c>
      <c r="I88" s="156">
        <v>191.95</v>
      </c>
      <c r="J88" s="158" t="s">
        <v>3515</v>
      </c>
      <c r="K88" s="156"/>
      <c r="L88" s="157">
        <f>Table5[[#This Row],[Payment Amount]]</f>
        <v>191.95</v>
      </c>
      <c r="M88" s="91" t="str">
        <f>IFERROR(INDEX('Lists (to be hidden)'!$E:$E,MATCH(N88,'Lists (to be hidden)'!$F:$F,0)),"")</f>
        <v>Core municipal services in a declared public health emergency</v>
      </c>
      <c r="N88" s="72" t="s">
        <v>64</v>
      </c>
      <c r="O88" s="91" t="str">
        <f>IFERROR(INDEX('Lists (to be hidden)'!$G:$G,MATCH(N88,'Lists (to be hidden)'!$F:$F,0)),"")</f>
        <v>Personal Protective Equipment</v>
      </c>
      <c r="P88" s="72"/>
    </row>
    <row r="89" spans="1:16" x14ac:dyDescent="0.35">
      <c r="A89" s="160" t="s">
        <v>3516</v>
      </c>
      <c r="B89" s="154"/>
      <c r="C89" s="154" t="s">
        <v>3610</v>
      </c>
      <c r="D89" s="154" t="s">
        <v>3611</v>
      </c>
      <c r="E89" s="154" t="s">
        <v>60</v>
      </c>
      <c r="F89" s="161">
        <v>2481</v>
      </c>
      <c r="G89" s="147" t="s">
        <v>156</v>
      </c>
      <c r="H89" s="155">
        <v>43953</v>
      </c>
      <c r="I89" s="156">
        <f>435.31*0.25</f>
        <v>108.8275</v>
      </c>
      <c r="J89" s="158" t="s">
        <v>3517</v>
      </c>
      <c r="K89" s="156"/>
      <c r="L89" s="157">
        <f>Table5[[#This Row],[Payment Amount]]</f>
        <v>108.8275</v>
      </c>
      <c r="M89" s="91" t="str">
        <f>IFERROR(INDEX('Lists (to be hidden)'!$E:$E,MATCH(N89,'Lists (to be hidden)'!$F:$F,0)),"")</f>
        <v>Core municipal services in a declared public health emergency</v>
      </c>
      <c r="N89" s="72" t="s">
        <v>235</v>
      </c>
      <c r="O89" s="91" t="str">
        <f>IFERROR(INDEX('Lists (to be hidden)'!$G:$G,MATCH(N89,'Lists (to be hidden)'!$F:$F,0)),"")</f>
        <v>Administrative Expenses</v>
      </c>
      <c r="P89" s="72" t="s">
        <v>65</v>
      </c>
    </row>
    <row r="90" spans="1:16" x14ac:dyDescent="0.35">
      <c r="A90" s="160" t="s">
        <v>3519</v>
      </c>
      <c r="B90" s="154"/>
      <c r="C90" s="154" t="s">
        <v>3612</v>
      </c>
      <c r="D90" s="154" t="s">
        <v>3613</v>
      </c>
      <c r="E90" s="154" t="s">
        <v>3614</v>
      </c>
      <c r="F90" s="161">
        <v>48150</v>
      </c>
      <c r="G90" s="148" t="s">
        <v>157</v>
      </c>
      <c r="H90" s="155">
        <v>43985</v>
      </c>
      <c r="I90" s="156">
        <f>101.87*0.25</f>
        <v>25.467500000000001</v>
      </c>
      <c r="J90" s="74" t="s">
        <v>3474</v>
      </c>
      <c r="K90" s="156"/>
      <c r="L90" s="157">
        <f>Table5[[#This Row],[Payment Amount]]</f>
        <v>25.467500000000001</v>
      </c>
      <c r="M90" s="91" t="str">
        <f>IFERROR(INDEX('Lists (to be hidden)'!$E:$E,MATCH(N90,'Lists (to be hidden)'!$F:$F,0)),"")</f>
        <v>Core municipal services in a declared public health emergency</v>
      </c>
      <c r="N90" s="72" t="s">
        <v>71</v>
      </c>
      <c r="O90" s="91" t="str">
        <f>IFERROR(INDEX('Lists (to be hidden)'!$G:$G,MATCH(N90,'Lists (to be hidden)'!$F:$F,0)),"")</f>
        <v>Administrative Expenses</v>
      </c>
      <c r="P90" s="72" t="s">
        <v>65</v>
      </c>
    </row>
    <row r="91" spans="1:16" x14ac:dyDescent="0.35">
      <c r="A91" s="160" t="s">
        <v>3520</v>
      </c>
      <c r="B91" s="154"/>
      <c r="C91" s="154" t="s">
        <v>3615</v>
      </c>
      <c r="D91" s="154" t="s">
        <v>3410</v>
      </c>
      <c r="E91" s="154" t="s">
        <v>60</v>
      </c>
      <c r="F91" s="161">
        <v>1702</v>
      </c>
      <c r="G91" s="147" t="s">
        <v>158</v>
      </c>
      <c r="H91" s="155">
        <v>43951</v>
      </c>
      <c r="I91" s="156">
        <f>1320*0.25</f>
        <v>330</v>
      </c>
      <c r="J91" s="74" t="s">
        <v>3474</v>
      </c>
      <c r="K91" s="156"/>
      <c r="L91" s="157">
        <f>Table5[[#This Row],[Payment Amount]]</f>
        <v>330</v>
      </c>
      <c r="M91" s="91" t="str">
        <f>IFERROR(INDEX('Lists (to be hidden)'!$E:$E,MATCH(N91,'Lists (to be hidden)'!$F:$F,0)),"")</f>
        <v>Core municipal services in a declared public health emergency</v>
      </c>
      <c r="N91" s="72" t="s">
        <v>71</v>
      </c>
      <c r="O91" s="91" t="str">
        <f>IFERROR(INDEX('Lists (to be hidden)'!$G:$G,MATCH(N91,'Lists (to be hidden)'!$F:$F,0)),"")</f>
        <v>Administrative Expenses</v>
      </c>
      <c r="P91" s="72" t="s">
        <v>65</v>
      </c>
    </row>
    <row r="92" spans="1:16" x14ac:dyDescent="0.35">
      <c r="A92" s="160" t="s">
        <v>3521</v>
      </c>
      <c r="B92" s="154"/>
      <c r="C92" s="154" t="s">
        <v>3616</v>
      </c>
      <c r="D92" s="154" t="s">
        <v>3410</v>
      </c>
      <c r="E92" s="154" t="s">
        <v>60</v>
      </c>
      <c r="F92" s="161">
        <v>1702</v>
      </c>
      <c r="G92" s="147" t="s">
        <v>159</v>
      </c>
      <c r="H92" s="155">
        <v>43931</v>
      </c>
      <c r="I92" s="156">
        <f>1954.8*0.25</f>
        <v>488.7</v>
      </c>
      <c r="J92" s="74" t="s">
        <v>3474</v>
      </c>
      <c r="K92" s="156"/>
      <c r="L92" s="157">
        <f>Table5[[#This Row],[Payment Amount]]</f>
        <v>488.7</v>
      </c>
      <c r="M92" s="91" t="str">
        <f>IFERROR(INDEX('Lists (to be hidden)'!$E:$E,MATCH(N92,'Lists (to be hidden)'!$F:$F,0)),"")</f>
        <v>Core municipal services in a declared public health emergency</v>
      </c>
      <c r="N92" s="72" t="s">
        <v>71</v>
      </c>
      <c r="O92" s="91" t="str">
        <f>IFERROR(INDEX('Lists (to be hidden)'!$G:$G,MATCH(N92,'Lists (to be hidden)'!$F:$F,0)),"")</f>
        <v>Administrative Expenses</v>
      </c>
      <c r="P92" s="72" t="s">
        <v>65</v>
      </c>
    </row>
    <row r="93" spans="1:16" x14ac:dyDescent="0.35">
      <c r="A93" s="160" t="s">
        <v>3522</v>
      </c>
      <c r="B93" s="72"/>
      <c r="C93" s="72" t="s">
        <v>3617</v>
      </c>
      <c r="D93" s="72" t="s">
        <v>3618</v>
      </c>
      <c r="E93" s="72" t="s">
        <v>60</v>
      </c>
      <c r="F93" s="77">
        <v>1905</v>
      </c>
      <c r="G93" s="148" t="s">
        <v>160</v>
      </c>
      <c r="H93" s="73">
        <v>43917</v>
      </c>
      <c r="I93" s="156">
        <f>3011.14*0.25</f>
        <v>752.78499999999997</v>
      </c>
      <c r="J93" s="158" t="s">
        <v>3464</v>
      </c>
      <c r="K93" s="74"/>
      <c r="L93" s="157">
        <f>Table5[[#This Row],[Payment Amount]]</f>
        <v>752.78499999999997</v>
      </c>
      <c r="M93" s="91" t="str">
        <f>IFERROR(INDEX('Lists (to be hidden)'!$E:$E,MATCH(N93,'Lists (to be hidden)'!$F:$F,0)),"")</f>
        <v>Core municipal services in a declared public health emergency</v>
      </c>
      <c r="N93" s="72" t="s">
        <v>71</v>
      </c>
      <c r="O93" s="91" t="str">
        <f>IFERROR(INDEX('Lists (to be hidden)'!$G:$G,MATCH(N93,'Lists (to be hidden)'!$F:$F,0)),"")</f>
        <v>Administrative Expenses</v>
      </c>
      <c r="P93" s="72" t="s">
        <v>65</v>
      </c>
    </row>
    <row r="94" spans="1:16" x14ac:dyDescent="0.35">
      <c r="A94" s="160" t="s">
        <v>3523</v>
      </c>
      <c r="B94" s="72"/>
      <c r="C94" s="72" t="s">
        <v>3619</v>
      </c>
      <c r="D94" s="72" t="s">
        <v>3620</v>
      </c>
      <c r="E94" s="72" t="s">
        <v>60</v>
      </c>
      <c r="F94" s="77">
        <v>1748</v>
      </c>
      <c r="G94" s="147" t="s">
        <v>161</v>
      </c>
      <c r="H94" s="73">
        <v>43981</v>
      </c>
      <c r="I94" s="74">
        <f>1405.44*0.25</f>
        <v>351.36</v>
      </c>
      <c r="J94" s="158" t="s">
        <v>3466</v>
      </c>
      <c r="K94" s="74"/>
      <c r="L94" s="157">
        <f>Table5[[#This Row],[Payment Amount]]</f>
        <v>351.36</v>
      </c>
      <c r="M94" s="91" t="str">
        <f>IFERROR(INDEX('Lists (to be hidden)'!$E:$E,MATCH(N94,'Lists (to be hidden)'!$F:$F,0)),"")</f>
        <v>Core municipal services in a declared public health emergency</v>
      </c>
      <c r="N94" s="72" t="s">
        <v>64</v>
      </c>
      <c r="O94" s="91" t="str">
        <f>IFERROR(INDEX('Lists (to be hidden)'!$G:$G,MATCH(N94,'Lists (to be hidden)'!$F:$F,0)),"")</f>
        <v>Personal Protective Equipment</v>
      </c>
      <c r="P94" s="72" t="s">
        <v>65</v>
      </c>
    </row>
    <row r="95" spans="1:16" x14ac:dyDescent="0.35">
      <c r="A95" s="160" t="s">
        <v>3524</v>
      </c>
      <c r="B95" s="72"/>
      <c r="C95" s="72" t="s">
        <v>3621</v>
      </c>
      <c r="D95" s="72" t="s">
        <v>3622</v>
      </c>
      <c r="E95" s="72" t="s">
        <v>60</v>
      </c>
      <c r="F95" s="77">
        <v>1507</v>
      </c>
      <c r="G95" s="147" t="s">
        <v>162</v>
      </c>
      <c r="H95" s="73">
        <v>43931</v>
      </c>
      <c r="I95" s="74">
        <f>197.29*0.25</f>
        <v>49.322499999999998</v>
      </c>
      <c r="J95" s="158" t="s">
        <v>3466</v>
      </c>
      <c r="K95" s="74"/>
      <c r="L95" s="157">
        <f>Table5[[#This Row],[Payment Amount]]</f>
        <v>49.322499999999998</v>
      </c>
      <c r="M95" s="91" t="str">
        <f>IFERROR(INDEX('Lists (to be hidden)'!$E:$E,MATCH(N95,'Lists (to be hidden)'!$F:$F,0)),"")</f>
        <v>Core municipal services in a declared public health emergency</v>
      </c>
      <c r="N95" s="72" t="s">
        <v>64</v>
      </c>
      <c r="O95" s="91" t="str">
        <f>IFERROR(INDEX('Lists (to be hidden)'!$G:$G,MATCH(N95,'Lists (to be hidden)'!$F:$F,0)),"")</f>
        <v>Personal Protective Equipment</v>
      </c>
      <c r="P95" s="72" t="s">
        <v>65</v>
      </c>
    </row>
    <row r="96" spans="1:16" x14ac:dyDescent="0.35">
      <c r="A96" s="72" t="s">
        <v>3526</v>
      </c>
      <c r="B96" s="72"/>
      <c r="C96" s="72" t="s">
        <v>3527</v>
      </c>
      <c r="D96" s="72" t="s">
        <v>3528</v>
      </c>
      <c r="E96" s="72" t="s">
        <v>60</v>
      </c>
      <c r="F96" s="77">
        <v>1752</v>
      </c>
      <c r="G96" s="147" t="s">
        <v>163</v>
      </c>
      <c r="H96" s="73">
        <v>43994</v>
      </c>
      <c r="I96" s="74">
        <v>349</v>
      </c>
      <c r="J96" s="158" t="s">
        <v>3529</v>
      </c>
      <c r="K96" s="74"/>
      <c r="L96" s="157">
        <f>Table5[[#This Row],[Payment Amount]]</f>
        <v>349</v>
      </c>
      <c r="M96" s="91" t="str">
        <f>IFERROR(INDEX('Lists (to be hidden)'!$E:$E,MATCH(N96,'Lists (to be hidden)'!$F:$F,0)),"")</f>
        <v>Core municipal services in a declared public health emergency</v>
      </c>
      <c r="N96" s="72" t="s">
        <v>263</v>
      </c>
      <c r="O96" s="91" t="str">
        <f>IFERROR(INDEX('Lists (to be hidden)'!$G:$G,MATCH(N96,'Lists (to be hidden)'!$F:$F,0)),"")</f>
        <v>Administrative Expenses</v>
      </c>
      <c r="P96" s="72"/>
    </row>
    <row r="97" spans="1:16" x14ac:dyDescent="0.35">
      <c r="A97" s="153" t="s">
        <v>3531</v>
      </c>
      <c r="B97" s="154"/>
      <c r="C97" s="154" t="s">
        <v>3623</v>
      </c>
      <c r="D97" s="154" t="s">
        <v>3624</v>
      </c>
      <c r="E97" s="154" t="s">
        <v>3436</v>
      </c>
      <c r="F97" s="161">
        <v>60008</v>
      </c>
      <c r="G97" s="147" t="s">
        <v>164</v>
      </c>
      <c r="H97" s="155">
        <v>44012</v>
      </c>
      <c r="I97" s="156">
        <f>(508.3+11386.95+268.87+32300+595+6464+1312.8+3655+10485.82+1608+3590.4)*0.25</f>
        <v>18043.785</v>
      </c>
      <c r="J97" s="74" t="s">
        <v>3535</v>
      </c>
      <c r="K97" s="156"/>
      <c r="L97" s="156">
        <f>+Table5[[#This Row],[Payment Amount]]</f>
        <v>18043.785</v>
      </c>
      <c r="M97" s="91" t="str">
        <f>IFERROR(INDEX('Lists (to be hidden)'!$E:$E,MATCH(N97,'Lists (to be hidden)'!$F:$F,0)),"")</f>
        <v>Expanded Public Health Mission</v>
      </c>
      <c r="N97" s="72" t="s">
        <v>312</v>
      </c>
      <c r="O97" s="91" t="str">
        <f>IFERROR(INDEX('Lists (to be hidden)'!$G:$G,MATCH(N97,'Lists (to be hidden)'!$F:$F,0)),"")</f>
        <v>Public Health Expenses</v>
      </c>
      <c r="P97" s="72" t="s">
        <v>65</v>
      </c>
    </row>
    <row r="98" spans="1:16" x14ac:dyDescent="0.35">
      <c r="A98" s="153" t="s">
        <v>3532</v>
      </c>
      <c r="B98" s="154"/>
      <c r="C98" s="154" t="s">
        <v>3625</v>
      </c>
      <c r="D98" s="154" t="s">
        <v>3585</v>
      </c>
      <c r="E98" s="154" t="s">
        <v>60</v>
      </c>
      <c r="F98" s="161">
        <v>2453</v>
      </c>
      <c r="G98" s="148" t="s">
        <v>165</v>
      </c>
      <c r="H98" s="155">
        <v>43985</v>
      </c>
      <c r="I98" s="156">
        <f>1391*0.25</f>
        <v>347.75</v>
      </c>
      <c r="J98" s="74" t="s">
        <v>3536</v>
      </c>
      <c r="K98" s="156"/>
      <c r="L98" s="156">
        <f>+Table5[[#This Row],[Payment Amount]]</f>
        <v>347.75</v>
      </c>
      <c r="M98" s="91" t="str">
        <f>IFERROR(INDEX('Lists (to be hidden)'!$E:$E,MATCH(N98,'Lists (to be hidden)'!$F:$F,0)),"")</f>
        <v>Expanded Public Health Mission</v>
      </c>
      <c r="N98" s="72" t="s">
        <v>310</v>
      </c>
      <c r="O98" s="91" t="str">
        <f>IFERROR(INDEX('Lists (to be hidden)'!$G:$G,MATCH(N98,'Lists (to be hidden)'!$F:$F,0)),"")</f>
        <v>Public Health Expenses</v>
      </c>
      <c r="P98" s="72" t="s">
        <v>65</v>
      </c>
    </row>
    <row r="99" spans="1:16" x14ac:dyDescent="0.35">
      <c r="A99" s="153" t="s">
        <v>3534</v>
      </c>
      <c r="B99" s="154"/>
      <c r="C99" s="154" t="s">
        <v>3626</v>
      </c>
      <c r="D99" s="154" t="s">
        <v>3627</v>
      </c>
      <c r="E99" s="154" t="s">
        <v>60</v>
      </c>
      <c r="F99" s="161">
        <v>2061</v>
      </c>
      <c r="G99" s="147" t="s">
        <v>166</v>
      </c>
      <c r="H99" s="155">
        <v>43948</v>
      </c>
      <c r="I99" s="156">
        <f>(68863.98+80309.8)*0.25</f>
        <v>37293.445</v>
      </c>
      <c r="J99" s="74" t="s">
        <v>3537</v>
      </c>
      <c r="K99" s="156"/>
      <c r="L99" s="156">
        <f>+Table5[[#This Row],[Payment Amount]]</f>
        <v>37293.445</v>
      </c>
      <c r="M99" s="91" t="str">
        <f>IFERROR(INDEX('Lists (to be hidden)'!$E:$E,MATCH(N99,'Lists (to be hidden)'!$F:$F,0)),"")</f>
        <v>Core municipal services in a declared public health emergency</v>
      </c>
      <c r="N99" s="72" t="s">
        <v>71</v>
      </c>
      <c r="O99" s="91" t="str">
        <f>IFERROR(INDEX('Lists (to be hidden)'!$G:$G,MATCH(N99,'Lists (to be hidden)'!$F:$F,0)),"")</f>
        <v>Administrative Expenses</v>
      </c>
      <c r="P99" s="72" t="s">
        <v>65</v>
      </c>
    </row>
    <row r="100" spans="1:16" x14ac:dyDescent="0.35">
      <c r="A100" s="153" t="s">
        <v>3470</v>
      </c>
      <c r="B100" s="154"/>
      <c r="C100" s="72" t="s">
        <v>3569</v>
      </c>
      <c r="D100" s="72" t="s">
        <v>3558</v>
      </c>
      <c r="E100" s="72" t="s">
        <v>60</v>
      </c>
      <c r="F100" s="77">
        <v>2048</v>
      </c>
      <c r="G100" s="147" t="s">
        <v>167</v>
      </c>
      <c r="H100" s="155">
        <v>43958</v>
      </c>
      <c r="I100" s="156">
        <f>13360*0.25</f>
        <v>3340</v>
      </c>
      <c r="J100" s="74" t="s">
        <v>3468</v>
      </c>
      <c r="K100" s="156"/>
      <c r="L100" s="156">
        <f>+Table5[[#This Row],[Payment Amount]]</f>
        <v>3340</v>
      </c>
      <c r="M100" s="91" t="str">
        <f>IFERROR(INDEX('Lists (to be hidden)'!$E:$E,MATCH(N100,'Lists (to be hidden)'!$F:$F,0)),"")</f>
        <v>Core municipal services in a declared public health emergency</v>
      </c>
      <c r="N100" s="72" t="s">
        <v>64</v>
      </c>
      <c r="O100" s="91" t="str">
        <f>IFERROR(INDEX('Lists (to be hidden)'!$G:$G,MATCH(N100,'Lists (to be hidden)'!$F:$F,0)),"")</f>
        <v>Personal Protective Equipment</v>
      </c>
      <c r="P100" s="72" t="s">
        <v>65</v>
      </c>
    </row>
    <row r="101" spans="1:16" x14ac:dyDescent="0.35">
      <c r="A101" s="153" t="s">
        <v>3533</v>
      </c>
      <c r="B101" s="154"/>
      <c r="C101" s="154" t="s">
        <v>3628</v>
      </c>
      <c r="D101" s="154" t="s">
        <v>3549</v>
      </c>
      <c r="E101" s="154" t="s">
        <v>60</v>
      </c>
      <c r="F101" s="161">
        <v>1581</v>
      </c>
      <c r="G101" s="148" t="s">
        <v>168</v>
      </c>
      <c r="H101" s="155">
        <v>43978</v>
      </c>
      <c r="I101" s="156">
        <v>4247.8999999999996</v>
      </c>
      <c r="J101" s="74" t="s">
        <v>3629</v>
      </c>
      <c r="K101" s="156"/>
      <c r="L101" s="156">
        <f>+Table5[[#This Row],[Payment Amount]]</f>
        <v>4247.8999999999996</v>
      </c>
      <c r="M101" s="91" t="str">
        <f>IFERROR(INDEX('Lists (to be hidden)'!$E:$E,MATCH(N101,'Lists (to be hidden)'!$F:$F,0)),"")</f>
        <v>Core municipal services in a declared public health emergency</v>
      </c>
      <c r="N101" s="72" t="s">
        <v>288</v>
      </c>
      <c r="O101" s="91" t="str">
        <f>IFERROR(INDEX('Lists (to be hidden)'!$G:$G,MATCH(N101,'Lists (to be hidden)'!$F:$F,0)),"")</f>
        <v>Food Programs</v>
      </c>
      <c r="P101" s="72"/>
    </row>
    <row r="102" spans="1:16" x14ac:dyDescent="0.35">
      <c r="A102" s="153" t="s">
        <v>3467</v>
      </c>
      <c r="B102" s="154"/>
      <c r="C102" s="72" t="s">
        <v>3413</v>
      </c>
      <c r="D102" s="72" t="s">
        <v>3411</v>
      </c>
      <c r="E102" s="72" t="s">
        <v>3412</v>
      </c>
      <c r="F102" s="77">
        <v>98109</v>
      </c>
      <c r="G102" s="147" t="s">
        <v>169</v>
      </c>
      <c r="H102" s="155">
        <v>44012</v>
      </c>
      <c r="I102" s="156">
        <f>36.83+24.95+68.72+53.84+75.14+36.83+102.55+28.04-14.95+16.89+257.91+11.93+20.94+32.05+15.7+34.49+40.72+29.99+61.77+13.29+37.42+90.99+14.13+58.71+90.99+11.93</f>
        <v>1251.8000000000002</v>
      </c>
      <c r="J102" s="74" t="s">
        <v>3538</v>
      </c>
      <c r="K102" s="156"/>
      <c r="L102" s="156">
        <f>+Table5[[#This Row],[Payment Amount]]</f>
        <v>1251.8000000000002</v>
      </c>
      <c r="M102" s="91" t="str">
        <f>IFERROR(INDEX('Lists (to be hidden)'!$E:$E,MATCH(N102,'Lists (to be hidden)'!$F:$F,0)),"")</f>
        <v>Expanded Public Health Mission</v>
      </c>
      <c r="N102" s="72" t="s">
        <v>312</v>
      </c>
      <c r="O102" s="91" t="str">
        <f>IFERROR(INDEX('Lists (to be hidden)'!$G:$G,MATCH(N102,'Lists (to be hidden)'!$F:$F,0)),"")</f>
        <v>Public Health Expenses</v>
      </c>
      <c r="P102" s="72"/>
    </row>
    <row r="103" spans="1:16" x14ac:dyDescent="0.35">
      <c r="A103" s="164" t="s">
        <v>3370</v>
      </c>
      <c r="B103" s="72"/>
      <c r="C103" s="72" t="s">
        <v>3430</v>
      </c>
      <c r="D103" s="72" t="s">
        <v>3410</v>
      </c>
      <c r="E103" s="72" t="s">
        <v>60</v>
      </c>
      <c r="F103" s="77">
        <v>1702</v>
      </c>
      <c r="G103" s="147" t="s">
        <v>170</v>
      </c>
      <c r="H103" s="73">
        <v>43982</v>
      </c>
      <c r="I103" s="74">
        <v>5216.1099999999997</v>
      </c>
      <c r="J103" s="74" t="s">
        <v>3539</v>
      </c>
      <c r="K103" s="74"/>
      <c r="L103" s="74">
        <f>+Table5[[#This Row],[Payment Amount]]</f>
        <v>5216.1099999999997</v>
      </c>
      <c r="M103" s="91" t="str">
        <f>IFERROR(INDEX('Lists (to be hidden)'!$E:$E,MATCH(N103,'Lists (to be hidden)'!$F:$F,0)),"")</f>
        <v>Expanded Public Health Mission</v>
      </c>
      <c r="N103" s="72" t="s">
        <v>312</v>
      </c>
      <c r="O103" s="91" t="str">
        <f>IFERROR(INDEX('Lists (to be hidden)'!$G:$G,MATCH(N103,'Lists (to be hidden)'!$F:$F,0)),"")</f>
        <v>Public Health Expenses</v>
      </c>
      <c r="P103" s="72"/>
    </row>
    <row r="104" spans="1:16" x14ac:dyDescent="0.35">
      <c r="A104" s="72" t="s">
        <v>3632</v>
      </c>
      <c r="B104" s="72"/>
      <c r="C104" s="72" t="s">
        <v>3633</v>
      </c>
      <c r="D104" s="72" t="s">
        <v>3410</v>
      </c>
      <c r="E104" s="72" t="s">
        <v>60</v>
      </c>
      <c r="F104" s="77">
        <v>1702</v>
      </c>
      <c r="G104" s="147" t="s">
        <v>171</v>
      </c>
      <c r="H104" s="73">
        <v>44012</v>
      </c>
      <c r="I104" s="74">
        <f>1069.94+2953.24</f>
        <v>4023.18</v>
      </c>
      <c r="J104" s="74" t="s">
        <v>3634</v>
      </c>
      <c r="K104" s="74"/>
      <c r="L104" s="74">
        <f>+Table5[[#This Row],[Payment Amount]]</f>
        <v>4023.18</v>
      </c>
      <c r="M104" s="91" t="str">
        <f>IFERROR(INDEX('Lists (to be hidden)'!$E:$E,MATCH(N104,'Lists (to be hidden)'!$F:$F,0)),"")</f>
        <v>Expanded Public Health Mission</v>
      </c>
      <c r="N104" s="72" t="s">
        <v>297</v>
      </c>
      <c r="O104" s="91" t="str">
        <f>IFERROR(INDEX('Lists (to be hidden)'!$G:$G,MATCH(N104,'Lists (to be hidden)'!$F:$F,0)),"")</f>
        <v>Payroll for Public Health and Safety Employees</v>
      </c>
      <c r="P104" s="72" t="s">
        <v>65</v>
      </c>
    </row>
  </sheetData>
  <sheetProtection algorithmName="SHA-512" hashValue="u1nlKduyd9asNrViEOZqEnO82omLPTdpePThXBT6KRlw+WZ+CNJ1cC7ILpAV3J+oJSxQ/1fgqS2m6JmekY7D8g==" saltValue="GNnKwMirs+selVk26gIeNA==" spinCount="100000" sheet="1" objects="1" scenarios="1"/>
  <phoneticPr fontId="5" type="noConversion"/>
  <dataValidations count="1">
    <dataValidation type="list" allowBlank="1" showInputMessage="1" showErrorMessage="1" sqref="N2:N104" xr:uid="{00000000-0002-0000-0500-000000000000}">
      <formula1>ATA_SUB</formula1>
    </dataValidation>
  </dataValidations>
  <pageMargins left="0.7" right="0.7" top="0.75" bottom="0.75" header="0.3" footer="0.3"/>
  <pageSetup orientation="portrait" horizontalDpi="300" verticalDpi="300" r:id="rId1"/>
  <ignoredErrors>
    <ignoredError sqref="M3:O3 M8 M54 M5 O5 M6 O6 M7 O7 M11 M9 O9 M10 O10 M13 M12 O12 M27 M14 O14 M15 O15 M16 O16 M17 O17 M18 O18 M19 O19 M20 O20 M21 O21 M22 O22 M23 O23 M24 O24 M25 O25 M26 O26 M49 M28 O28 M29 O29 M30 O30 M31 O31 M32 O32 M33 O33 M34 O34 M35 O35 M36 O36 M37 O37 M38 O38 M39 O39 M40 O40 M41 O41 M42 O42 M43 O43 M44 O44 M45 O45 M46 O46 M47 O47 M48 O48 O49 M51 O51 M52 O52 M53 O53 O54 O11 O13 O27 O8" calculatedColumn="1"/>
    <ignoredError sqref="M50 O50" evalError="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52"/>
  <sheetViews>
    <sheetView workbookViewId="0">
      <selection activeCell="A2" sqref="A2"/>
    </sheetView>
  </sheetViews>
  <sheetFormatPr defaultRowHeight="14.5" x14ac:dyDescent="0.35"/>
  <cols>
    <col min="1" max="1" width="9.08984375" bestFit="1" customWidth="1"/>
    <col min="2" max="2" width="33.90625" customWidth="1"/>
    <col min="3" max="3" width="18.6328125" bestFit="1" customWidth="1"/>
    <col min="4" max="4" width="1.6328125" customWidth="1"/>
    <col min="5" max="5" width="21.90625" bestFit="1" customWidth="1"/>
    <col min="6" max="6" width="77.6328125" customWidth="1"/>
    <col min="7" max="7" width="21.90625" customWidth="1"/>
    <col min="8" max="8" width="1.6328125" customWidth="1"/>
    <col min="9" max="9" width="13.6328125" bestFit="1" customWidth="1"/>
    <col min="10" max="10" width="22.6328125" customWidth="1"/>
    <col min="11" max="11" width="16.453125" customWidth="1"/>
    <col min="12" max="12" width="1.6328125" customWidth="1"/>
    <col min="13" max="13" width="64.54296875" bestFit="1" customWidth="1"/>
    <col min="14" max="14" width="61.90625" bestFit="1" customWidth="1"/>
    <col min="15" max="15" width="15.08984375" bestFit="1" customWidth="1"/>
    <col min="19" max="19" width="31.6328125" bestFit="1" customWidth="1"/>
    <col min="20" max="38" width="13.54296875" customWidth="1"/>
  </cols>
  <sheetData>
    <row r="1" spans="1:42" x14ac:dyDescent="0.35">
      <c r="A1" s="1" t="s">
        <v>214</v>
      </c>
      <c r="B1" s="1" t="s">
        <v>215</v>
      </c>
      <c r="C1" s="1" t="s">
        <v>216</v>
      </c>
      <c r="D1" s="1"/>
      <c r="E1" s="1" t="s">
        <v>52</v>
      </c>
      <c r="F1" s="1" t="s">
        <v>53</v>
      </c>
      <c r="G1" s="1" t="s">
        <v>217</v>
      </c>
      <c r="H1" s="1"/>
      <c r="I1" s="1" t="s">
        <v>218</v>
      </c>
      <c r="J1" s="1" t="s">
        <v>219</v>
      </c>
      <c r="K1" s="1" t="s">
        <v>220</v>
      </c>
      <c r="L1" s="1"/>
      <c r="M1" s="1" t="s">
        <v>221</v>
      </c>
      <c r="N1" s="1" t="s">
        <v>222</v>
      </c>
      <c r="O1" s="1" t="s">
        <v>223</v>
      </c>
      <c r="R1" s="1" t="s">
        <v>224</v>
      </c>
      <c r="AP1" t="s">
        <v>203</v>
      </c>
    </row>
    <row r="2" spans="1:42" x14ac:dyDescent="0.35">
      <c r="A2" t="s">
        <v>61</v>
      </c>
      <c r="B2" t="s">
        <v>225</v>
      </c>
      <c r="C2" s="3">
        <v>0</v>
      </c>
      <c r="E2" t="s">
        <v>226</v>
      </c>
      <c r="F2" t="s">
        <v>227</v>
      </c>
      <c r="G2" t="s">
        <v>228</v>
      </c>
      <c r="I2">
        <v>1</v>
      </c>
      <c r="J2" t="s">
        <v>15</v>
      </c>
      <c r="K2" s="2">
        <v>44099</v>
      </c>
      <c r="M2" t="s">
        <v>228</v>
      </c>
      <c r="N2" t="s">
        <v>229</v>
      </c>
      <c r="O2" t="s">
        <v>230</v>
      </c>
      <c r="S2" t="s">
        <v>36</v>
      </c>
      <c r="T2" t="s">
        <v>37</v>
      </c>
      <c r="U2" t="s">
        <v>38</v>
      </c>
      <c r="V2" t="s">
        <v>39</v>
      </c>
      <c r="W2" t="s">
        <v>40</v>
      </c>
      <c r="X2" t="s">
        <v>41</v>
      </c>
      <c r="Y2" t="s">
        <v>42</v>
      </c>
      <c r="Z2" t="s">
        <v>43</v>
      </c>
      <c r="AA2" t="s">
        <v>44</v>
      </c>
      <c r="AB2" t="s">
        <v>45</v>
      </c>
      <c r="AC2" t="s">
        <v>46</v>
      </c>
      <c r="AD2" t="s">
        <v>47</v>
      </c>
      <c r="AE2" t="s">
        <v>231</v>
      </c>
      <c r="AF2" t="s">
        <v>232</v>
      </c>
      <c r="AG2" t="s">
        <v>48</v>
      </c>
      <c r="AH2" t="s">
        <v>49</v>
      </c>
      <c r="AI2" t="s">
        <v>50</v>
      </c>
      <c r="AJ2" t="s">
        <v>51</v>
      </c>
      <c r="AK2" t="s">
        <v>54</v>
      </c>
      <c r="AP2" t="s">
        <v>233</v>
      </c>
    </row>
    <row r="3" spans="1:42" x14ac:dyDescent="0.35">
      <c r="A3" t="s">
        <v>68</v>
      </c>
      <c r="B3" t="s">
        <v>234</v>
      </c>
      <c r="C3" s="3">
        <v>2092925</v>
      </c>
      <c r="E3" t="s">
        <v>226</v>
      </c>
      <c r="F3" t="s">
        <v>235</v>
      </c>
      <c r="G3" t="s">
        <v>228</v>
      </c>
      <c r="I3">
        <v>2</v>
      </c>
      <c r="J3" t="s">
        <v>236</v>
      </c>
      <c r="K3" s="2">
        <v>44134</v>
      </c>
      <c r="M3" t="s">
        <v>237</v>
      </c>
      <c r="N3" t="s">
        <v>238</v>
      </c>
      <c r="O3" t="s">
        <v>239</v>
      </c>
      <c r="S3" t="s">
        <v>172</v>
      </c>
      <c r="T3" t="s">
        <v>37</v>
      </c>
      <c r="U3" t="s">
        <v>38</v>
      </c>
      <c r="V3" t="s">
        <v>39</v>
      </c>
      <c r="W3" t="s">
        <v>40</v>
      </c>
      <c r="X3" t="s">
        <v>41</v>
      </c>
      <c r="Y3" t="s">
        <v>173</v>
      </c>
      <c r="Z3" t="s">
        <v>174</v>
      </c>
      <c r="AA3" t="s">
        <v>175</v>
      </c>
      <c r="AB3" t="s">
        <v>176</v>
      </c>
      <c r="AC3" t="s">
        <v>177</v>
      </c>
      <c r="AD3" t="s">
        <v>178</v>
      </c>
      <c r="AE3" t="s">
        <v>231</v>
      </c>
      <c r="AF3" t="s">
        <v>232</v>
      </c>
      <c r="AG3" t="s">
        <v>48</v>
      </c>
      <c r="AH3" t="s">
        <v>49</v>
      </c>
      <c r="AI3" t="s">
        <v>50</v>
      </c>
      <c r="AJ3" t="s">
        <v>51</v>
      </c>
      <c r="AK3" t="s">
        <v>54</v>
      </c>
      <c r="AP3" t="s">
        <v>240</v>
      </c>
    </row>
    <row r="4" spans="1:42" x14ac:dyDescent="0.35">
      <c r="A4" t="s">
        <v>74</v>
      </c>
      <c r="B4" t="s">
        <v>241</v>
      </c>
      <c r="C4" s="3">
        <v>932814</v>
      </c>
      <c r="E4" t="s">
        <v>226</v>
      </c>
      <c r="F4" t="s">
        <v>242</v>
      </c>
      <c r="G4" t="s">
        <v>228</v>
      </c>
      <c r="I4">
        <v>3</v>
      </c>
      <c r="J4" t="s">
        <v>243</v>
      </c>
      <c r="K4" s="2">
        <v>44225</v>
      </c>
      <c r="M4" t="s">
        <v>244</v>
      </c>
      <c r="N4" t="s">
        <v>245</v>
      </c>
      <c r="O4" t="s">
        <v>246</v>
      </c>
      <c r="S4" t="s">
        <v>247</v>
      </c>
      <c r="T4" t="s">
        <v>37</v>
      </c>
      <c r="U4" t="s">
        <v>38</v>
      </c>
      <c r="V4" t="s">
        <v>39</v>
      </c>
      <c r="W4" t="s">
        <v>40</v>
      </c>
      <c r="X4" t="s">
        <v>41</v>
      </c>
      <c r="Y4" t="s">
        <v>185</v>
      </c>
      <c r="Z4" t="s">
        <v>248</v>
      </c>
      <c r="AA4" t="s">
        <v>186</v>
      </c>
      <c r="AB4" t="s">
        <v>187</v>
      </c>
      <c r="AC4" t="s">
        <v>188</v>
      </c>
      <c r="AD4" t="s">
        <v>178</v>
      </c>
      <c r="AE4" t="s">
        <v>231</v>
      </c>
      <c r="AF4" t="s">
        <v>232</v>
      </c>
      <c r="AG4" t="s">
        <v>189</v>
      </c>
      <c r="AH4" t="s">
        <v>190</v>
      </c>
      <c r="AI4" t="s">
        <v>50</v>
      </c>
      <c r="AJ4" t="s">
        <v>191</v>
      </c>
      <c r="AK4" t="s">
        <v>54</v>
      </c>
      <c r="AL4" t="s">
        <v>192</v>
      </c>
    </row>
    <row r="5" spans="1:42" x14ac:dyDescent="0.35">
      <c r="A5" t="s">
        <v>75</v>
      </c>
      <c r="B5" t="s">
        <v>249</v>
      </c>
      <c r="C5" s="3">
        <v>712131</v>
      </c>
      <c r="E5" t="s">
        <v>226</v>
      </c>
      <c r="F5" s="6" t="s">
        <v>250</v>
      </c>
      <c r="G5" t="s">
        <v>228</v>
      </c>
      <c r="I5">
        <v>4</v>
      </c>
      <c r="J5" t="s">
        <v>251</v>
      </c>
      <c r="K5" s="2">
        <v>44316</v>
      </c>
      <c r="M5" t="s">
        <v>252</v>
      </c>
      <c r="N5" t="s">
        <v>253</v>
      </c>
      <c r="O5" t="s">
        <v>254</v>
      </c>
      <c r="S5" t="s">
        <v>199</v>
      </c>
      <c r="T5" t="s">
        <v>37</v>
      </c>
      <c r="U5" t="s">
        <v>38</v>
      </c>
      <c r="V5" t="s">
        <v>39</v>
      </c>
      <c r="W5" t="s">
        <v>40</v>
      </c>
      <c r="X5" t="s">
        <v>41</v>
      </c>
      <c r="Y5" t="s">
        <v>200</v>
      </c>
      <c r="Z5" t="s">
        <v>201</v>
      </c>
      <c r="AB5" t="s">
        <v>202</v>
      </c>
      <c r="AC5" t="s">
        <v>203</v>
      </c>
      <c r="AE5" t="s">
        <v>231</v>
      </c>
      <c r="AF5" t="s">
        <v>232</v>
      </c>
      <c r="AI5" t="s">
        <v>50</v>
      </c>
      <c r="AJ5" t="s">
        <v>51</v>
      </c>
      <c r="AK5" t="s">
        <v>54</v>
      </c>
    </row>
    <row r="6" spans="1:42" x14ac:dyDescent="0.35">
      <c r="A6" t="s">
        <v>76</v>
      </c>
      <c r="B6" t="s">
        <v>255</v>
      </c>
      <c r="C6" s="3">
        <v>2543991</v>
      </c>
      <c r="E6" t="s">
        <v>226</v>
      </c>
      <c r="F6" s="6" t="s">
        <v>256</v>
      </c>
      <c r="G6" t="s">
        <v>257</v>
      </c>
      <c r="I6">
        <v>5</v>
      </c>
      <c r="J6" t="s">
        <v>258</v>
      </c>
      <c r="K6" s="2">
        <v>44407</v>
      </c>
      <c r="M6" t="s">
        <v>259</v>
      </c>
      <c r="N6" t="s">
        <v>260</v>
      </c>
      <c r="O6" t="s">
        <v>261</v>
      </c>
      <c r="S6" t="s">
        <v>207</v>
      </c>
      <c r="T6" t="s">
        <v>37</v>
      </c>
      <c r="U6" t="s">
        <v>38</v>
      </c>
      <c r="V6" t="s">
        <v>39</v>
      </c>
      <c r="W6" t="s">
        <v>40</v>
      </c>
      <c r="X6" t="s">
        <v>41</v>
      </c>
      <c r="Y6" t="s">
        <v>208</v>
      </c>
      <c r="Z6" t="s">
        <v>209</v>
      </c>
      <c r="AB6" t="s">
        <v>210</v>
      </c>
      <c r="AE6" t="s">
        <v>231</v>
      </c>
      <c r="AF6" t="s">
        <v>232</v>
      </c>
      <c r="AI6" t="s">
        <v>50</v>
      </c>
      <c r="AJ6" t="s">
        <v>51</v>
      </c>
      <c r="AK6" t="s">
        <v>54</v>
      </c>
    </row>
    <row r="7" spans="1:42" x14ac:dyDescent="0.35">
      <c r="A7" t="s">
        <v>77</v>
      </c>
      <c r="B7" t="s">
        <v>262</v>
      </c>
      <c r="C7" s="3">
        <v>43290</v>
      </c>
      <c r="E7" t="s">
        <v>226</v>
      </c>
      <c r="F7" s="6" t="s">
        <v>263</v>
      </c>
      <c r="G7" t="s">
        <v>228</v>
      </c>
      <c r="I7">
        <v>6</v>
      </c>
      <c r="J7" s="2" t="s">
        <v>264</v>
      </c>
      <c r="K7" s="2">
        <v>44498</v>
      </c>
      <c r="L7" s="2"/>
      <c r="M7" t="s">
        <v>265</v>
      </c>
      <c r="N7" t="s">
        <v>266</v>
      </c>
      <c r="O7" t="s">
        <v>267</v>
      </c>
      <c r="AB7" t="s">
        <v>268</v>
      </c>
    </row>
    <row r="8" spans="1:42" x14ac:dyDescent="0.35">
      <c r="A8" t="s">
        <v>78</v>
      </c>
      <c r="B8" t="s">
        <v>269</v>
      </c>
      <c r="C8" s="3">
        <v>1549019</v>
      </c>
      <c r="E8" t="s">
        <v>226</v>
      </c>
      <c r="F8" s="6" t="s">
        <v>64</v>
      </c>
      <c r="G8" t="s">
        <v>270</v>
      </c>
      <c r="M8" t="s">
        <v>271</v>
      </c>
    </row>
    <row r="9" spans="1:42" x14ac:dyDescent="0.35">
      <c r="A9" t="s">
        <v>79</v>
      </c>
      <c r="B9" t="s">
        <v>272</v>
      </c>
      <c r="C9" s="3">
        <v>3482889</v>
      </c>
      <c r="E9" t="s">
        <v>226</v>
      </c>
      <c r="F9" s="6" t="s">
        <v>273</v>
      </c>
      <c r="G9" t="s">
        <v>274</v>
      </c>
      <c r="M9" t="s">
        <v>275</v>
      </c>
    </row>
    <row r="10" spans="1:42" x14ac:dyDescent="0.35">
      <c r="A10" t="s">
        <v>80</v>
      </c>
      <c r="B10" t="s">
        <v>276</v>
      </c>
      <c r="C10" s="3">
        <v>3209569</v>
      </c>
      <c r="E10" t="s">
        <v>226</v>
      </c>
      <c r="F10" s="8" t="s">
        <v>277</v>
      </c>
      <c r="G10" t="s">
        <v>274</v>
      </c>
      <c r="M10" t="s">
        <v>257</v>
      </c>
    </row>
    <row r="11" spans="1:42" x14ac:dyDescent="0.35">
      <c r="A11" t="s">
        <v>278</v>
      </c>
      <c r="B11" t="s">
        <v>279</v>
      </c>
      <c r="C11" s="3">
        <v>28831</v>
      </c>
      <c r="E11" t="s">
        <v>226</v>
      </c>
      <c r="F11" s="8" t="s">
        <v>71</v>
      </c>
      <c r="G11" t="s">
        <v>228</v>
      </c>
      <c r="M11" t="s">
        <v>280</v>
      </c>
    </row>
    <row r="12" spans="1:42" x14ac:dyDescent="0.35">
      <c r="A12" t="s">
        <v>81</v>
      </c>
      <c r="B12" t="s">
        <v>281</v>
      </c>
      <c r="C12" s="3">
        <v>4022564</v>
      </c>
      <c r="E12" t="s">
        <v>226</v>
      </c>
      <c r="F12" s="9" t="s">
        <v>282</v>
      </c>
      <c r="G12" t="s">
        <v>228</v>
      </c>
      <c r="M12" t="s">
        <v>283</v>
      </c>
    </row>
    <row r="13" spans="1:42" x14ac:dyDescent="0.35">
      <c r="A13" t="s">
        <v>82</v>
      </c>
      <c r="B13" t="s">
        <v>284</v>
      </c>
      <c r="C13" s="3">
        <v>559512</v>
      </c>
      <c r="E13" t="s">
        <v>226</v>
      </c>
      <c r="F13" s="8" t="s">
        <v>285</v>
      </c>
      <c r="G13" t="s">
        <v>265</v>
      </c>
      <c r="M13" t="s">
        <v>286</v>
      </c>
    </row>
    <row r="14" spans="1:42" x14ac:dyDescent="0.35">
      <c r="A14" t="s">
        <v>83</v>
      </c>
      <c r="B14" t="s">
        <v>287</v>
      </c>
      <c r="C14" s="3">
        <v>285134</v>
      </c>
      <c r="E14" t="s">
        <v>226</v>
      </c>
      <c r="F14" s="8" t="s">
        <v>288</v>
      </c>
      <c r="G14" t="s">
        <v>271</v>
      </c>
      <c r="M14" t="s">
        <v>270</v>
      </c>
    </row>
    <row r="15" spans="1:42" x14ac:dyDescent="0.35">
      <c r="A15" t="s">
        <v>84</v>
      </c>
      <c r="B15" t="s">
        <v>289</v>
      </c>
      <c r="C15" s="3">
        <v>152883</v>
      </c>
      <c r="E15" t="s">
        <v>226</v>
      </c>
      <c r="F15" s="8" t="s">
        <v>290</v>
      </c>
      <c r="G15" s="6" t="s">
        <v>291</v>
      </c>
      <c r="M15" t="s">
        <v>274</v>
      </c>
    </row>
    <row r="16" spans="1:42" x14ac:dyDescent="0.35">
      <c r="A16" t="s">
        <v>85</v>
      </c>
      <c r="B16" t="s">
        <v>292</v>
      </c>
      <c r="C16" s="3">
        <v>1564007</v>
      </c>
      <c r="E16" t="s">
        <v>226</v>
      </c>
      <c r="F16" s="8" t="s">
        <v>293</v>
      </c>
      <c r="G16" t="s">
        <v>280</v>
      </c>
      <c r="M16" t="s">
        <v>294</v>
      </c>
    </row>
    <row r="17" spans="1:13" x14ac:dyDescent="0.35">
      <c r="A17" t="s">
        <v>86</v>
      </c>
      <c r="B17" t="s">
        <v>295</v>
      </c>
      <c r="C17" s="3">
        <v>1036235</v>
      </c>
      <c r="E17" t="s">
        <v>296</v>
      </c>
      <c r="F17" s="8" t="s">
        <v>297</v>
      </c>
      <c r="G17" s="6" t="s">
        <v>286</v>
      </c>
      <c r="M17" t="s">
        <v>298</v>
      </c>
    </row>
    <row r="18" spans="1:13" x14ac:dyDescent="0.35">
      <c r="A18" t="s">
        <v>87</v>
      </c>
      <c r="B18" t="s">
        <v>299</v>
      </c>
      <c r="C18" s="3">
        <v>3977863</v>
      </c>
      <c r="E18" t="s">
        <v>296</v>
      </c>
      <c r="F18" s="9" t="s">
        <v>300</v>
      </c>
      <c r="G18" t="s">
        <v>280</v>
      </c>
      <c r="M18" t="s">
        <v>301</v>
      </c>
    </row>
    <row r="19" spans="1:13" x14ac:dyDescent="0.35">
      <c r="A19" t="s">
        <v>88</v>
      </c>
      <c r="B19" t="s">
        <v>302</v>
      </c>
      <c r="C19" s="3">
        <v>1479631</v>
      </c>
      <c r="E19" t="s">
        <v>296</v>
      </c>
      <c r="F19" s="8" t="s">
        <v>303</v>
      </c>
      <c r="G19" s="7" t="s">
        <v>274</v>
      </c>
      <c r="M19" t="s">
        <v>304</v>
      </c>
    </row>
    <row r="20" spans="1:13" x14ac:dyDescent="0.35">
      <c r="A20" t="s">
        <v>89</v>
      </c>
      <c r="B20" t="s">
        <v>305</v>
      </c>
      <c r="C20" s="3">
        <v>398430</v>
      </c>
      <c r="E20" t="s">
        <v>296</v>
      </c>
      <c r="F20" s="9" t="s">
        <v>183</v>
      </c>
      <c r="G20" t="s">
        <v>271</v>
      </c>
    </row>
    <row r="21" spans="1:13" x14ac:dyDescent="0.35">
      <c r="A21" t="s">
        <v>90</v>
      </c>
      <c r="B21" t="s">
        <v>306</v>
      </c>
      <c r="C21" s="3">
        <v>719801</v>
      </c>
      <c r="E21" t="s">
        <v>296</v>
      </c>
      <c r="F21" s="9" t="s">
        <v>197</v>
      </c>
      <c r="G21" s="7" t="s">
        <v>274</v>
      </c>
    </row>
    <row r="22" spans="1:13" x14ac:dyDescent="0.35">
      <c r="A22" t="s">
        <v>91</v>
      </c>
      <c r="B22" t="s">
        <v>307</v>
      </c>
      <c r="C22" s="3">
        <v>3919936</v>
      </c>
      <c r="E22" t="s">
        <v>296</v>
      </c>
      <c r="F22" s="8" t="s">
        <v>308</v>
      </c>
      <c r="G22" s="7" t="s">
        <v>280</v>
      </c>
    </row>
    <row r="23" spans="1:13" x14ac:dyDescent="0.35">
      <c r="A23" t="s">
        <v>92</v>
      </c>
      <c r="B23" t="s">
        <v>309</v>
      </c>
      <c r="C23" s="3">
        <v>493034</v>
      </c>
      <c r="E23" t="s">
        <v>296</v>
      </c>
      <c r="F23" s="8" t="s">
        <v>310</v>
      </c>
      <c r="G23" s="7" t="s">
        <v>274</v>
      </c>
    </row>
    <row r="24" spans="1:13" x14ac:dyDescent="0.35">
      <c r="A24" t="s">
        <v>93</v>
      </c>
      <c r="B24" t="s">
        <v>311</v>
      </c>
      <c r="C24" s="3">
        <v>152530</v>
      </c>
      <c r="E24" t="s">
        <v>296</v>
      </c>
      <c r="F24" s="8" t="s">
        <v>312</v>
      </c>
      <c r="G24" s="7" t="s">
        <v>274</v>
      </c>
    </row>
    <row r="25" spans="1:13" x14ac:dyDescent="0.35">
      <c r="A25" t="s">
        <v>94</v>
      </c>
      <c r="B25" t="s">
        <v>313</v>
      </c>
      <c r="C25" s="3">
        <v>1251541</v>
      </c>
      <c r="E25" t="s">
        <v>296</v>
      </c>
      <c r="F25" s="8" t="s">
        <v>314</v>
      </c>
      <c r="G25" s="6" t="s">
        <v>244</v>
      </c>
    </row>
    <row r="26" spans="1:13" x14ac:dyDescent="0.35">
      <c r="A26" t="s">
        <v>95</v>
      </c>
      <c r="B26" t="s">
        <v>315</v>
      </c>
      <c r="C26" s="3">
        <v>1334330</v>
      </c>
      <c r="E26" t="s">
        <v>316</v>
      </c>
      <c r="F26" s="9" t="s">
        <v>317</v>
      </c>
      <c r="G26" s="7" t="s">
        <v>271</v>
      </c>
    </row>
    <row r="27" spans="1:13" x14ac:dyDescent="0.35">
      <c r="A27" t="s">
        <v>96</v>
      </c>
      <c r="B27" t="s">
        <v>318</v>
      </c>
      <c r="C27" s="3">
        <v>1514898</v>
      </c>
      <c r="E27" t="s">
        <v>316</v>
      </c>
      <c r="F27" s="9" t="s">
        <v>319</v>
      </c>
      <c r="G27" s="7" t="s">
        <v>274</v>
      </c>
    </row>
    <row r="28" spans="1:13" x14ac:dyDescent="0.35">
      <c r="A28" t="s">
        <v>97</v>
      </c>
      <c r="B28" t="s">
        <v>320</v>
      </c>
      <c r="C28" s="3">
        <v>2321456</v>
      </c>
      <c r="E28" t="s">
        <v>316</v>
      </c>
      <c r="F28" s="9" t="s">
        <v>321</v>
      </c>
      <c r="G28" s="7" t="s">
        <v>275</v>
      </c>
    </row>
    <row r="29" spans="1:13" x14ac:dyDescent="0.35">
      <c r="A29" t="s">
        <v>98</v>
      </c>
      <c r="B29" t="s">
        <v>322</v>
      </c>
      <c r="C29" s="3">
        <v>599717</v>
      </c>
      <c r="E29" t="s">
        <v>316</v>
      </c>
      <c r="F29" s="8" t="s">
        <v>323</v>
      </c>
      <c r="G29" s="7" t="s">
        <v>280</v>
      </c>
    </row>
    <row r="30" spans="1:13" x14ac:dyDescent="0.35">
      <c r="A30" t="s">
        <v>99</v>
      </c>
      <c r="B30" t="s">
        <v>324</v>
      </c>
      <c r="C30" s="3">
        <v>283900</v>
      </c>
      <c r="E30" t="s">
        <v>325</v>
      </c>
      <c r="F30" t="s">
        <v>237</v>
      </c>
      <c r="G30" t="s">
        <v>237</v>
      </c>
    </row>
    <row r="31" spans="1:13" x14ac:dyDescent="0.35">
      <c r="A31" t="s">
        <v>100</v>
      </c>
      <c r="B31" t="s">
        <v>326</v>
      </c>
      <c r="C31" s="3">
        <v>186387</v>
      </c>
      <c r="E31" t="s">
        <v>325</v>
      </c>
      <c r="F31" t="s">
        <v>252</v>
      </c>
      <c r="G31" t="s">
        <v>252</v>
      </c>
    </row>
    <row r="32" spans="1:13" x14ac:dyDescent="0.35">
      <c r="A32" t="s">
        <v>101</v>
      </c>
      <c r="B32" t="s">
        <v>327</v>
      </c>
      <c r="C32" s="3">
        <v>3730552</v>
      </c>
      <c r="E32" t="s">
        <v>325</v>
      </c>
      <c r="F32" t="s">
        <v>286</v>
      </c>
      <c r="G32" t="s">
        <v>286</v>
      </c>
    </row>
    <row r="33" spans="1:7" x14ac:dyDescent="0.35">
      <c r="A33" t="s">
        <v>102</v>
      </c>
      <c r="B33" t="s">
        <v>328</v>
      </c>
      <c r="C33" s="3">
        <v>3860335</v>
      </c>
      <c r="E33" t="s">
        <v>325</v>
      </c>
      <c r="F33" t="s">
        <v>298</v>
      </c>
      <c r="G33" t="s">
        <v>298</v>
      </c>
    </row>
    <row r="34" spans="1:7" x14ac:dyDescent="0.35">
      <c r="A34" t="s">
        <v>103</v>
      </c>
      <c r="B34" t="s">
        <v>329</v>
      </c>
      <c r="C34" s="3">
        <v>822252</v>
      </c>
      <c r="E34" t="s">
        <v>325</v>
      </c>
      <c r="F34" t="s">
        <v>301</v>
      </c>
      <c r="G34" t="s">
        <v>301</v>
      </c>
    </row>
    <row r="35" spans="1:7" x14ac:dyDescent="0.35">
      <c r="A35" t="s">
        <v>104</v>
      </c>
      <c r="B35" t="s">
        <v>330</v>
      </c>
      <c r="C35" s="3">
        <v>111091</v>
      </c>
      <c r="E35" t="s">
        <v>325</v>
      </c>
      <c r="F35" t="s">
        <v>205</v>
      </c>
      <c r="G35" s="6" t="s">
        <v>291</v>
      </c>
    </row>
    <row r="36" spans="1:7" x14ac:dyDescent="0.35">
      <c r="A36" t="s">
        <v>105</v>
      </c>
      <c r="B36" t="s">
        <v>331</v>
      </c>
      <c r="C36" s="3">
        <v>473990</v>
      </c>
    </row>
    <row r="37" spans="1:7" x14ac:dyDescent="0.35">
      <c r="A37" t="s">
        <v>106</v>
      </c>
      <c r="B37" t="s">
        <v>332</v>
      </c>
      <c r="C37" s="3">
        <v>0</v>
      </c>
    </row>
    <row r="38" spans="1:7" x14ac:dyDescent="0.35">
      <c r="A38" t="s">
        <v>107</v>
      </c>
      <c r="B38" t="s">
        <v>333</v>
      </c>
      <c r="C38" s="3">
        <v>1752069</v>
      </c>
    </row>
    <row r="39" spans="1:7" x14ac:dyDescent="0.35">
      <c r="A39" t="s">
        <v>108</v>
      </c>
      <c r="B39" t="s">
        <v>334</v>
      </c>
      <c r="C39" s="3">
        <v>563215</v>
      </c>
    </row>
    <row r="40" spans="1:7" x14ac:dyDescent="0.35">
      <c r="A40" t="s">
        <v>109</v>
      </c>
      <c r="B40" t="s">
        <v>335</v>
      </c>
      <c r="C40" s="3">
        <v>737699</v>
      </c>
    </row>
    <row r="41" spans="1:7" x14ac:dyDescent="0.35">
      <c r="A41" t="s">
        <v>110</v>
      </c>
      <c r="B41" t="s">
        <v>336</v>
      </c>
      <c r="C41" s="3">
        <v>413330</v>
      </c>
    </row>
    <row r="42" spans="1:7" x14ac:dyDescent="0.35">
      <c r="A42" t="s">
        <v>111</v>
      </c>
      <c r="B42" t="s">
        <v>337</v>
      </c>
      <c r="C42" s="3">
        <v>3284247</v>
      </c>
    </row>
    <row r="43" spans="1:7" x14ac:dyDescent="0.35">
      <c r="A43" t="s">
        <v>112</v>
      </c>
      <c r="B43" t="s">
        <v>338</v>
      </c>
      <c r="C43" s="3">
        <v>864573</v>
      </c>
    </row>
    <row r="44" spans="1:7" x14ac:dyDescent="0.35">
      <c r="A44" t="s">
        <v>113</v>
      </c>
      <c r="B44" t="s">
        <v>339</v>
      </c>
      <c r="C44" s="3">
        <v>0</v>
      </c>
    </row>
    <row r="45" spans="1:7" x14ac:dyDescent="0.35">
      <c r="A45" t="s">
        <v>114</v>
      </c>
      <c r="B45" t="s">
        <v>340</v>
      </c>
      <c r="C45" s="3">
        <v>332569</v>
      </c>
    </row>
    <row r="46" spans="1:7" x14ac:dyDescent="0.35">
      <c r="A46" t="s">
        <v>115</v>
      </c>
      <c r="B46" t="s">
        <v>341</v>
      </c>
      <c r="C46" s="3">
        <v>0</v>
      </c>
    </row>
    <row r="47" spans="1:7" x14ac:dyDescent="0.35">
      <c r="A47" t="s">
        <v>116</v>
      </c>
      <c r="B47" t="s">
        <v>342</v>
      </c>
      <c r="C47" s="3">
        <v>304884</v>
      </c>
    </row>
    <row r="48" spans="1:7" x14ac:dyDescent="0.35">
      <c r="A48" t="s">
        <v>117</v>
      </c>
      <c r="B48" t="s">
        <v>343</v>
      </c>
      <c r="C48" s="3">
        <v>5229227</v>
      </c>
    </row>
    <row r="49" spans="1:3" x14ac:dyDescent="0.35">
      <c r="A49" t="s">
        <v>118</v>
      </c>
      <c r="B49" t="s">
        <v>344</v>
      </c>
      <c r="C49" s="3">
        <v>165314</v>
      </c>
    </row>
    <row r="50" spans="1:3" x14ac:dyDescent="0.35">
      <c r="A50" t="s">
        <v>119</v>
      </c>
      <c r="B50" t="s">
        <v>345</v>
      </c>
      <c r="C50" s="3">
        <v>2534116</v>
      </c>
    </row>
    <row r="51" spans="1:3" x14ac:dyDescent="0.35">
      <c r="A51" t="s">
        <v>120</v>
      </c>
      <c r="B51" t="s">
        <v>346</v>
      </c>
      <c r="C51" s="3">
        <v>10489930</v>
      </c>
    </row>
    <row r="52" spans="1:3" x14ac:dyDescent="0.35">
      <c r="A52" t="s">
        <v>121</v>
      </c>
      <c r="B52" t="s">
        <v>347</v>
      </c>
      <c r="C52" s="3">
        <v>2083315</v>
      </c>
    </row>
    <row r="53" spans="1:3" x14ac:dyDescent="0.35">
      <c r="A53" t="s">
        <v>122</v>
      </c>
      <c r="B53" t="s">
        <v>348</v>
      </c>
      <c r="C53" s="3">
        <v>462616</v>
      </c>
    </row>
    <row r="54" spans="1:3" x14ac:dyDescent="0.35">
      <c r="A54" t="s">
        <v>123</v>
      </c>
      <c r="B54" t="s">
        <v>349</v>
      </c>
      <c r="C54" s="3">
        <v>0</v>
      </c>
    </row>
    <row r="55" spans="1:3" x14ac:dyDescent="0.35">
      <c r="A55" t="s">
        <v>124</v>
      </c>
      <c r="B55" t="s">
        <v>350</v>
      </c>
      <c r="C55" s="3">
        <v>109769</v>
      </c>
    </row>
    <row r="56" spans="1:3" x14ac:dyDescent="0.35">
      <c r="A56" t="s">
        <v>125</v>
      </c>
      <c r="B56" t="s">
        <v>351</v>
      </c>
      <c r="C56" s="3">
        <v>1207633</v>
      </c>
    </row>
    <row r="57" spans="1:3" x14ac:dyDescent="0.35">
      <c r="A57" t="s">
        <v>126</v>
      </c>
      <c r="B57" t="s">
        <v>352</v>
      </c>
      <c r="C57" s="3">
        <v>543113</v>
      </c>
    </row>
    <row r="58" spans="1:3" x14ac:dyDescent="0.35">
      <c r="A58" t="s">
        <v>127</v>
      </c>
      <c r="B58" t="s">
        <v>353</v>
      </c>
      <c r="C58" s="3">
        <v>3113466</v>
      </c>
    </row>
    <row r="59" spans="1:3" x14ac:dyDescent="0.35">
      <c r="A59" t="s">
        <v>128</v>
      </c>
      <c r="B59" t="s">
        <v>354</v>
      </c>
      <c r="C59" s="3">
        <v>3540815</v>
      </c>
    </row>
    <row r="60" spans="1:3" x14ac:dyDescent="0.35">
      <c r="A60" t="s">
        <v>129</v>
      </c>
      <c r="B60" t="s">
        <v>355</v>
      </c>
      <c r="C60" s="3">
        <v>277199</v>
      </c>
    </row>
    <row r="61" spans="1:3" x14ac:dyDescent="0.35">
      <c r="A61" t="s">
        <v>130</v>
      </c>
      <c r="B61" t="s">
        <v>356</v>
      </c>
      <c r="C61" s="3">
        <v>122024</v>
      </c>
    </row>
    <row r="62" spans="1:3" x14ac:dyDescent="0.35">
      <c r="A62" t="s">
        <v>131</v>
      </c>
      <c r="B62" t="s">
        <v>357</v>
      </c>
      <c r="C62" s="3">
        <v>110915</v>
      </c>
    </row>
    <row r="63" spans="1:3" x14ac:dyDescent="0.35">
      <c r="A63" t="s">
        <v>132</v>
      </c>
      <c r="B63" t="s">
        <v>358</v>
      </c>
      <c r="C63" s="3">
        <v>4900538</v>
      </c>
    </row>
    <row r="64" spans="1:3" x14ac:dyDescent="0.35">
      <c r="A64" t="s">
        <v>133</v>
      </c>
      <c r="B64" t="s">
        <v>359</v>
      </c>
      <c r="C64" s="3">
        <v>80850</v>
      </c>
    </row>
    <row r="65" spans="1:3" x14ac:dyDescent="0.35">
      <c r="A65" t="s">
        <v>134</v>
      </c>
      <c r="B65" t="s">
        <v>360</v>
      </c>
      <c r="C65" s="3">
        <v>145477</v>
      </c>
    </row>
    <row r="66" spans="1:3" x14ac:dyDescent="0.35">
      <c r="A66" t="s">
        <v>135</v>
      </c>
      <c r="B66" t="s">
        <v>361</v>
      </c>
      <c r="C66" s="3">
        <v>1236288</v>
      </c>
    </row>
    <row r="67" spans="1:3" x14ac:dyDescent="0.35">
      <c r="A67" t="s">
        <v>136</v>
      </c>
      <c r="B67" t="s">
        <v>362</v>
      </c>
      <c r="C67" s="3">
        <v>753040</v>
      </c>
    </row>
    <row r="68" spans="1:3" x14ac:dyDescent="0.35">
      <c r="A68" t="s">
        <v>137</v>
      </c>
      <c r="B68" t="s">
        <v>363</v>
      </c>
      <c r="C68" s="3">
        <v>147857</v>
      </c>
    </row>
    <row r="69" spans="1:3" x14ac:dyDescent="0.35">
      <c r="A69" t="s">
        <v>138</v>
      </c>
      <c r="B69" t="s">
        <v>364</v>
      </c>
      <c r="C69" s="3">
        <v>1693790</v>
      </c>
    </row>
    <row r="70" spans="1:3" x14ac:dyDescent="0.35">
      <c r="A70" t="s">
        <v>139</v>
      </c>
      <c r="B70" t="s">
        <v>365</v>
      </c>
      <c r="C70" s="3">
        <v>166813</v>
      </c>
    </row>
    <row r="71" spans="1:3" x14ac:dyDescent="0.35">
      <c r="A71" t="s">
        <v>140</v>
      </c>
      <c r="B71" t="s">
        <v>366</v>
      </c>
      <c r="C71" s="3">
        <v>77411</v>
      </c>
    </row>
    <row r="72" spans="1:3" x14ac:dyDescent="0.35">
      <c r="A72" t="s">
        <v>141</v>
      </c>
      <c r="B72" t="s">
        <v>367</v>
      </c>
      <c r="C72" s="3">
        <v>579174</v>
      </c>
    </row>
    <row r="73" spans="1:3" x14ac:dyDescent="0.35">
      <c r="A73" t="s">
        <v>142</v>
      </c>
      <c r="B73" t="s">
        <v>368</v>
      </c>
      <c r="C73" s="3">
        <v>2444626</v>
      </c>
    </row>
    <row r="74" spans="1:3" x14ac:dyDescent="0.35">
      <c r="A74" t="s">
        <v>143</v>
      </c>
      <c r="B74" t="s">
        <v>369</v>
      </c>
      <c r="C74" s="3">
        <v>3024770</v>
      </c>
    </row>
    <row r="75" spans="1:3" x14ac:dyDescent="0.35">
      <c r="A75" t="s">
        <v>144</v>
      </c>
      <c r="B75" t="s">
        <v>370</v>
      </c>
      <c r="C75" s="3">
        <v>2233641</v>
      </c>
    </row>
    <row r="76" spans="1:3" x14ac:dyDescent="0.35">
      <c r="A76" t="s">
        <v>145</v>
      </c>
      <c r="B76" t="s">
        <v>371</v>
      </c>
      <c r="C76" s="3">
        <v>444542</v>
      </c>
    </row>
    <row r="77" spans="1:3" x14ac:dyDescent="0.35">
      <c r="A77" t="s">
        <v>146</v>
      </c>
      <c r="B77" t="s">
        <v>372</v>
      </c>
      <c r="C77" s="3">
        <v>1224209</v>
      </c>
    </row>
    <row r="78" spans="1:3" x14ac:dyDescent="0.35">
      <c r="A78" t="s">
        <v>147</v>
      </c>
      <c r="B78" t="s">
        <v>373</v>
      </c>
      <c r="C78" s="3">
        <v>695731</v>
      </c>
    </row>
    <row r="79" spans="1:3" x14ac:dyDescent="0.35">
      <c r="A79" t="s">
        <v>148</v>
      </c>
      <c r="B79" t="s">
        <v>374</v>
      </c>
      <c r="C79" s="3">
        <v>789454</v>
      </c>
    </row>
    <row r="80" spans="1:3" x14ac:dyDescent="0.35">
      <c r="A80" t="s">
        <v>149</v>
      </c>
      <c r="B80" t="s">
        <v>375</v>
      </c>
      <c r="C80" s="3">
        <v>537911</v>
      </c>
    </row>
    <row r="81" spans="1:3" x14ac:dyDescent="0.35">
      <c r="A81" t="s">
        <v>150</v>
      </c>
      <c r="B81" t="s">
        <v>376</v>
      </c>
      <c r="C81" s="3">
        <v>2799060</v>
      </c>
    </row>
    <row r="82" spans="1:3" x14ac:dyDescent="0.35">
      <c r="A82" t="s">
        <v>151</v>
      </c>
      <c r="B82" t="s">
        <v>377</v>
      </c>
      <c r="C82" s="3">
        <v>1040555</v>
      </c>
    </row>
    <row r="83" spans="1:3" x14ac:dyDescent="0.35">
      <c r="A83" t="s">
        <v>152</v>
      </c>
      <c r="B83" t="s">
        <v>378</v>
      </c>
      <c r="C83" s="3">
        <v>300123</v>
      </c>
    </row>
    <row r="84" spans="1:3" x14ac:dyDescent="0.35">
      <c r="A84" t="s">
        <v>153</v>
      </c>
      <c r="B84" t="s">
        <v>379</v>
      </c>
      <c r="C84" s="3">
        <v>0</v>
      </c>
    </row>
    <row r="85" spans="1:3" x14ac:dyDescent="0.35">
      <c r="A85" t="s">
        <v>154</v>
      </c>
      <c r="B85" t="s">
        <v>380</v>
      </c>
      <c r="C85" s="3">
        <v>0</v>
      </c>
    </row>
    <row r="86" spans="1:3" x14ac:dyDescent="0.35">
      <c r="A86" t="s">
        <v>155</v>
      </c>
      <c r="B86" t="s">
        <v>381</v>
      </c>
      <c r="C86" s="3">
        <v>195291</v>
      </c>
    </row>
    <row r="87" spans="1:3" x14ac:dyDescent="0.35">
      <c r="A87" t="s">
        <v>156</v>
      </c>
      <c r="B87" t="s">
        <v>382</v>
      </c>
      <c r="C87" s="3">
        <v>1436781</v>
      </c>
    </row>
    <row r="88" spans="1:3" x14ac:dyDescent="0.35">
      <c r="A88" t="s">
        <v>157</v>
      </c>
      <c r="B88" t="s">
        <v>383</v>
      </c>
      <c r="C88" s="3">
        <v>429465</v>
      </c>
    </row>
    <row r="89" spans="1:3" x14ac:dyDescent="0.35">
      <c r="A89" t="s">
        <v>158</v>
      </c>
      <c r="B89" t="s">
        <v>384</v>
      </c>
      <c r="C89" s="3">
        <v>1409537</v>
      </c>
    </row>
    <row r="90" spans="1:3" x14ac:dyDescent="0.35">
      <c r="A90" t="s">
        <v>159</v>
      </c>
      <c r="B90" t="s">
        <v>385</v>
      </c>
      <c r="C90" s="3">
        <v>2208601</v>
      </c>
    </row>
    <row r="91" spans="1:3" x14ac:dyDescent="0.35">
      <c r="A91" t="s">
        <v>160</v>
      </c>
      <c r="B91" t="s">
        <v>386</v>
      </c>
      <c r="C91" s="3">
        <v>382912</v>
      </c>
    </row>
    <row r="92" spans="1:3" x14ac:dyDescent="0.35">
      <c r="A92" t="s">
        <v>161</v>
      </c>
      <c r="B92" t="s">
        <v>387</v>
      </c>
      <c r="C92" s="3">
        <v>106507</v>
      </c>
    </row>
    <row r="93" spans="1:3" x14ac:dyDescent="0.35">
      <c r="A93" t="s">
        <v>162</v>
      </c>
      <c r="B93" t="s">
        <v>388</v>
      </c>
      <c r="C93" s="3">
        <v>156410</v>
      </c>
    </row>
    <row r="94" spans="1:3" x14ac:dyDescent="0.35">
      <c r="A94" t="s">
        <v>163</v>
      </c>
      <c r="B94" t="s">
        <v>389</v>
      </c>
      <c r="C94" s="3">
        <v>334067</v>
      </c>
    </row>
    <row r="95" spans="1:3" x14ac:dyDescent="0.35">
      <c r="A95" t="s">
        <v>164</v>
      </c>
      <c r="B95" t="s">
        <v>390</v>
      </c>
      <c r="C95" s="3">
        <v>4133302</v>
      </c>
    </row>
    <row r="96" spans="1:3" x14ac:dyDescent="0.35">
      <c r="A96" t="s">
        <v>165</v>
      </c>
      <c r="B96" t="s">
        <v>391</v>
      </c>
      <c r="C96" s="3">
        <v>1418971</v>
      </c>
    </row>
    <row r="97" spans="1:3" x14ac:dyDescent="0.35">
      <c r="A97" t="s">
        <v>166</v>
      </c>
      <c r="B97" t="s">
        <v>392</v>
      </c>
      <c r="C97" s="3">
        <v>7905205</v>
      </c>
    </row>
    <row r="98" spans="1:3" x14ac:dyDescent="0.35">
      <c r="A98" t="s">
        <v>167</v>
      </c>
      <c r="B98" t="s">
        <v>393</v>
      </c>
      <c r="C98" s="3">
        <v>2734874</v>
      </c>
    </row>
    <row r="99" spans="1:3" x14ac:dyDescent="0.35">
      <c r="A99" t="s">
        <v>168</v>
      </c>
      <c r="B99" t="s">
        <v>394</v>
      </c>
      <c r="C99" s="3">
        <v>3604472</v>
      </c>
    </row>
    <row r="100" spans="1:3" x14ac:dyDescent="0.35">
      <c r="A100" t="s">
        <v>169</v>
      </c>
      <c r="B100" t="s">
        <v>395</v>
      </c>
      <c r="C100" s="3">
        <v>63833</v>
      </c>
    </row>
    <row r="101" spans="1:3" x14ac:dyDescent="0.35">
      <c r="A101" t="s">
        <v>170</v>
      </c>
      <c r="B101" t="s">
        <v>396</v>
      </c>
      <c r="C101" s="3">
        <v>1558012</v>
      </c>
    </row>
    <row r="102" spans="1:3" x14ac:dyDescent="0.35">
      <c r="A102" t="s">
        <v>171</v>
      </c>
      <c r="B102" t="s">
        <v>397</v>
      </c>
      <c r="C102" s="3">
        <v>6447088</v>
      </c>
    </row>
    <row r="103" spans="1:3" x14ac:dyDescent="0.35">
      <c r="A103" t="s">
        <v>398</v>
      </c>
      <c r="B103" t="s">
        <v>399</v>
      </c>
      <c r="C103" s="3">
        <v>2929813</v>
      </c>
    </row>
    <row r="104" spans="1:3" x14ac:dyDescent="0.35">
      <c r="A104" t="s">
        <v>400</v>
      </c>
      <c r="B104" t="s">
        <v>401</v>
      </c>
      <c r="C104" s="3">
        <v>828336</v>
      </c>
    </row>
    <row r="105" spans="1:3" x14ac:dyDescent="0.35">
      <c r="A105" t="s">
        <v>402</v>
      </c>
      <c r="B105" t="s">
        <v>403</v>
      </c>
      <c r="C105" s="3">
        <v>1826747</v>
      </c>
    </row>
    <row r="106" spans="1:3" x14ac:dyDescent="0.35">
      <c r="A106" t="s">
        <v>404</v>
      </c>
      <c r="B106" t="s">
        <v>405</v>
      </c>
      <c r="C106" s="3">
        <v>773495</v>
      </c>
    </row>
    <row r="107" spans="1:3" x14ac:dyDescent="0.35">
      <c r="A107" t="s">
        <v>406</v>
      </c>
      <c r="B107" t="s">
        <v>407</v>
      </c>
      <c r="C107" s="3">
        <v>131282</v>
      </c>
    </row>
    <row r="108" spans="1:3" x14ac:dyDescent="0.35">
      <c r="A108" t="s">
        <v>408</v>
      </c>
      <c r="B108" t="s">
        <v>409</v>
      </c>
      <c r="C108" s="3">
        <v>2680387</v>
      </c>
    </row>
    <row r="109" spans="1:3" x14ac:dyDescent="0.35">
      <c r="A109" t="s">
        <v>410</v>
      </c>
      <c r="B109" t="s">
        <v>411</v>
      </c>
      <c r="C109" s="3">
        <v>93810</v>
      </c>
    </row>
    <row r="110" spans="1:3" x14ac:dyDescent="0.35">
      <c r="A110" t="s">
        <v>412</v>
      </c>
      <c r="B110" t="s">
        <v>413</v>
      </c>
      <c r="C110" s="3">
        <v>6613</v>
      </c>
    </row>
    <row r="111" spans="1:3" x14ac:dyDescent="0.35">
      <c r="A111" t="s">
        <v>414</v>
      </c>
      <c r="B111" t="s">
        <v>415</v>
      </c>
      <c r="C111" s="3">
        <v>1665047</v>
      </c>
    </row>
    <row r="112" spans="1:3" x14ac:dyDescent="0.35">
      <c r="A112" t="s">
        <v>416</v>
      </c>
      <c r="B112" t="s">
        <v>417</v>
      </c>
      <c r="C112" s="3">
        <v>559600</v>
      </c>
    </row>
    <row r="113" spans="1:3" x14ac:dyDescent="0.35">
      <c r="A113" t="s">
        <v>418</v>
      </c>
      <c r="B113" t="s">
        <v>419</v>
      </c>
      <c r="C113" s="3">
        <v>143184</v>
      </c>
    </row>
    <row r="114" spans="1:3" x14ac:dyDescent="0.35">
      <c r="A114" t="s">
        <v>420</v>
      </c>
      <c r="B114" t="s">
        <v>421</v>
      </c>
      <c r="C114" s="3">
        <v>604125</v>
      </c>
    </row>
    <row r="115" spans="1:3" x14ac:dyDescent="0.35">
      <c r="A115" t="s">
        <v>422</v>
      </c>
      <c r="B115" t="s">
        <v>423</v>
      </c>
      <c r="C115" s="3">
        <v>1539408</v>
      </c>
    </row>
    <row r="116" spans="1:3" x14ac:dyDescent="0.35">
      <c r="A116" t="s">
        <v>424</v>
      </c>
      <c r="B116" t="s">
        <v>425</v>
      </c>
      <c r="C116" s="3">
        <v>1003878</v>
      </c>
    </row>
    <row r="117" spans="1:3" x14ac:dyDescent="0.35">
      <c r="A117" t="s">
        <v>426</v>
      </c>
      <c r="B117" t="s">
        <v>427</v>
      </c>
      <c r="C117" s="3">
        <v>603949</v>
      </c>
    </row>
    <row r="118" spans="1:3" x14ac:dyDescent="0.35">
      <c r="A118" t="s">
        <v>428</v>
      </c>
      <c r="B118" t="s">
        <v>429</v>
      </c>
      <c r="C118" s="3">
        <v>471345</v>
      </c>
    </row>
    <row r="119" spans="1:3" x14ac:dyDescent="0.35">
      <c r="A119" t="s">
        <v>430</v>
      </c>
      <c r="B119" t="s">
        <v>431</v>
      </c>
      <c r="C119" s="3">
        <v>0</v>
      </c>
    </row>
    <row r="120" spans="1:3" x14ac:dyDescent="0.35">
      <c r="A120" t="s">
        <v>432</v>
      </c>
      <c r="B120" t="s">
        <v>433</v>
      </c>
      <c r="C120" s="3">
        <v>713982</v>
      </c>
    </row>
    <row r="121" spans="1:3" x14ac:dyDescent="0.35">
      <c r="A121" t="s">
        <v>434</v>
      </c>
      <c r="B121" t="s">
        <v>435</v>
      </c>
      <c r="C121" s="3">
        <v>460235</v>
      </c>
    </row>
    <row r="122" spans="1:3" x14ac:dyDescent="0.35">
      <c r="A122" t="s">
        <v>436</v>
      </c>
      <c r="B122" t="s">
        <v>437</v>
      </c>
      <c r="C122" s="3">
        <v>61806</v>
      </c>
    </row>
    <row r="123" spans="1:3" x14ac:dyDescent="0.35">
      <c r="A123" t="s">
        <v>438</v>
      </c>
      <c r="B123" t="s">
        <v>439</v>
      </c>
      <c r="C123" s="3">
        <v>0</v>
      </c>
    </row>
    <row r="124" spans="1:3" x14ac:dyDescent="0.35">
      <c r="A124" t="s">
        <v>440</v>
      </c>
      <c r="B124" t="s">
        <v>441</v>
      </c>
      <c r="C124" s="3">
        <v>0</v>
      </c>
    </row>
    <row r="125" spans="1:3" x14ac:dyDescent="0.35">
      <c r="A125" t="s">
        <v>442</v>
      </c>
      <c r="B125" t="s">
        <v>443</v>
      </c>
      <c r="C125" s="3">
        <v>269441</v>
      </c>
    </row>
    <row r="126" spans="1:3" x14ac:dyDescent="0.35">
      <c r="A126" t="s">
        <v>444</v>
      </c>
      <c r="B126" t="s">
        <v>445</v>
      </c>
      <c r="C126" s="3">
        <v>582789</v>
      </c>
    </row>
    <row r="127" spans="1:3" x14ac:dyDescent="0.35">
      <c r="A127" t="s">
        <v>446</v>
      </c>
      <c r="B127" t="s">
        <v>447</v>
      </c>
      <c r="C127" s="3">
        <v>1069739</v>
      </c>
    </row>
    <row r="128" spans="1:3" x14ac:dyDescent="0.35">
      <c r="A128" t="s">
        <v>448</v>
      </c>
      <c r="B128" t="s">
        <v>449</v>
      </c>
      <c r="C128" s="3">
        <v>289543</v>
      </c>
    </row>
    <row r="129" spans="1:3" x14ac:dyDescent="0.35">
      <c r="A129" t="s">
        <v>450</v>
      </c>
      <c r="B129" t="s">
        <v>451</v>
      </c>
      <c r="C129" s="3">
        <v>5646348</v>
      </c>
    </row>
    <row r="130" spans="1:3" x14ac:dyDescent="0.35">
      <c r="A130" t="s">
        <v>452</v>
      </c>
      <c r="B130" t="s">
        <v>453</v>
      </c>
      <c r="C130" s="3">
        <v>29624</v>
      </c>
    </row>
    <row r="131" spans="1:3" x14ac:dyDescent="0.35">
      <c r="A131" t="s">
        <v>454</v>
      </c>
      <c r="B131" t="s">
        <v>455</v>
      </c>
      <c r="C131" s="3">
        <v>61894</v>
      </c>
    </row>
    <row r="132" spans="1:3" x14ac:dyDescent="0.35">
      <c r="A132" t="s">
        <v>456</v>
      </c>
      <c r="B132" t="s">
        <v>457</v>
      </c>
      <c r="C132" s="3">
        <v>0</v>
      </c>
    </row>
    <row r="133" spans="1:3" x14ac:dyDescent="0.35">
      <c r="A133" t="s">
        <v>458</v>
      </c>
      <c r="B133" t="s">
        <v>459</v>
      </c>
      <c r="C133" s="3">
        <v>169458</v>
      </c>
    </row>
    <row r="134" spans="1:3" x14ac:dyDescent="0.35">
      <c r="A134" t="s">
        <v>460</v>
      </c>
      <c r="B134" t="s">
        <v>461</v>
      </c>
      <c r="C134" s="3">
        <v>974077</v>
      </c>
    </row>
    <row r="135" spans="1:3" x14ac:dyDescent="0.35">
      <c r="A135" t="s">
        <v>462</v>
      </c>
      <c r="B135" t="s">
        <v>463</v>
      </c>
      <c r="C135" s="3">
        <v>1689558</v>
      </c>
    </row>
    <row r="136" spans="1:3" x14ac:dyDescent="0.35">
      <c r="A136" t="s">
        <v>464</v>
      </c>
      <c r="B136" t="s">
        <v>465</v>
      </c>
      <c r="C136" s="3">
        <v>220155</v>
      </c>
    </row>
    <row r="137" spans="1:3" x14ac:dyDescent="0.35">
      <c r="A137" t="s">
        <v>466</v>
      </c>
      <c r="B137" t="s">
        <v>467</v>
      </c>
      <c r="C137" s="3">
        <v>1317137</v>
      </c>
    </row>
    <row r="138" spans="1:3" x14ac:dyDescent="0.35">
      <c r="A138" t="s">
        <v>468</v>
      </c>
      <c r="B138" t="s">
        <v>469</v>
      </c>
      <c r="C138" s="3">
        <v>3558273</v>
      </c>
    </row>
    <row r="139" spans="1:3" x14ac:dyDescent="0.35">
      <c r="A139" t="s">
        <v>470</v>
      </c>
      <c r="B139" t="s">
        <v>471</v>
      </c>
      <c r="C139" s="3">
        <v>526009</v>
      </c>
    </row>
    <row r="140" spans="1:3" x14ac:dyDescent="0.35">
      <c r="A140" t="s">
        <v>472</v>
      </c>
      <c r="B140" t="s">
        <v>473</v>
      </c>
      <c r="C140" s="3">
        <v>1610736</v>
      </c>
    </row>
    <row r="141" spans="1:3" x14ac:dyDescent="0.35">
      <c r="A141" t="s">
        <v>474</v>
      </c>
      <c r="B141" t="s">
        <v>475</v>
      </c>
      <c r="C141" s="3">
        <v>422059</v>
      </c>
    </row>
    <row r="142" spans="1:3" x14ac:dyDescent="0.35">
      <c r="A142" t="s">
        <v>476</v>
      </c>
      <c r="B142" t="s">
        <v>477</v>
      </c>
      <c r="C142" s="3">
        <v>1759828</v>
      </c>
    </row>
    <row r="143" spans="1:3" x14ac:dyDescent="0.35">
      <c r="A143" t="s">
        <v>478</v>
      </c>
      <c r="B143" t="s">
        <v>479</v>
      </c>
      <c r="C143" s="3">
        <v>0</v>
      </c>
    </row>
    <row r="144" spans="1:3" x14ac:dyDescent="0.35">
      <c r="A144" t="s">
        <v>480</v>
      </c>
      <c r="B144" t="s">
        <v>481</v>
      </c>
      <c r="C144" s="3">
        <v>192382</v>
      </c>
    </row>
    <row r="145" spans="1:3" x14ac:dyDescent="0.35">
      <c r="A145" t="s">
        <v>482</v>
      </c>
      <c r="B145" t="s">
        <v>483</v>
      </c>
      <c r="C145" s="3">
        <v>1242459</v>
      </c>
    </row>
    <row r="146" spans="1:3" x14ac:dyDescent="0.35">
      <c r="A146" t="s">
        <v>484</v>
      </c>
      <c r="B146" t="s">
        <v>485</v>
      </c>
      <c r="C146" s="3">
        <v>0</v>
      </c>
    </row>
    <row r="147" spans="1:3" x14ac:dyDescent="0.35">
      <c r="A147" t="s">
        <v>486</v>
      </c>
      <c r="B147" t="s">
        <v>487</v>
      </c>
      <c r="C147" s="3">
        <v>0</v>
      </c>
    </row>
    <row r="148" spans="1:3" x14ac:dyDescent="0.35">
      <c r="A148" t="s">
        <v>488</v>
      </c>
      <c r="B148" t="s">
        <v>489</v>
      </c>
      <c r="C148" s="3">
        <v>721653</v>
      </c>
    </row>
    <row r="149" spans="1:3" x14ac:dyDescent="0.35">
      <c r="A149" t="s">
        <v>490</v>
      </c>
      <c r="B149" t="s">
        <v>491</v>
      </c>
      <c r="C149" s="3">
        <v>261417</v>
      </c>
    </row>
    <row r="150" spans="1:3" x14ac:dyDescent="0.35">
      <c r="A150" t="s">
        <v>492</v>
      </c>
      <c r="B150" t="s">
        <v>493</v>
      </c>
      <c r="C150" s="3">
        <v>7086568</v>
      </c>
    </row>
    <row r="151" spans="1:3" x14ac:dyDescent="0.35">
      <c r="A151" t="s">
        <v>494</v>
      </c>
      <c r="B151" t="s">
        <v>495</v>
      </c>
      <c r="C151" s="3">
        <v>503878</v>
      </c>
    </row>
    <row r="152" spans="1:3" x14ac:dyDescent="0.35">
      <c r="A152" t="s">
        <v>496</v>
      </c>
      <c r="B152" t="s">
        <v>497</v>
      </c>
      <c r="C152" s="3">
        <v>1004583</v>
      </c>
    </row>
    <row r="153" spans="1:3" x14ac:dyDescent="0.35">
      <c r="A153" t="s">
        <v>498</v>
      </c>
      <c r="B153" t="s">
        <v>499</v>
      </c>
      <c r="C153" s="3">
        <v>437665</v>
      </c>
    </row>
    <row r="154" spans="1:3" x14ac:dyDescent="0.35">
      <c r="A154" t="s">
        <v>500</v>
      </c>
      <c r="B154" t="s">
        <v>501</v>
      </c>
      <c r="C154" s="3">
        <v>3687438</v>
      </c>
    </row>
    <row r="155" spans="1:3" x14ac:dyDescent="0.35">
      <c r="A155" t="s">
        <v>502</v>
      </c>
      <c r="B155" t="s">
        <v>503</v>
      </c>
      <c r="C155" s="3">
        <v>164080</v>
      </c>
    </row>
    <row r="156" spans="1:3" x14ac:dyDescent="0.35">
      <c r="A156" t="s">
        <v>504</v>
      </c>
      <c r="B156" t="s">
        <v>505</v>
      </c>
      <c r="C156" s="3">
        <v>2979363</v>
      </c>
    </row>
    <row r="157" spans="1:3" x14ac:dyDescent="0.35">
      <c r="A157" t="s">
        <v>506</v>
      </c>
      <c r="B157" t="s">
        <v>507</v>
      </c>
      <c r="C157" s="3">
        <v>63833</v>
      </c>
    </row>
    <row r="158" spans="1:3" x14ac:dyDescent="0.35">
      <c r="A158" t="s">
        <v>508</v>
      </c>
      <c r="B158" t="s">
        <v>509</v>
      </c>
      <c r="C158" s="3">
        <v>599276</v>
      </c>
    </row>
    <row r="159" spans="1:3" x14ac:dyDescent="0.35">
      <c r="A159" t="s">
        <v>510</v>
      </c>
      <c r="B159" t="s">
        <v>511</v>
      </c>
      <c r="C159" s="3">
        <v>902926</v>
      </c>
    </row>
    <row r="160" spans="1:3" x14ac:dyDescent="0.35">
      <c r="A160" t="s">
        <v>512</v>
      </c>
      <c r="B160" t="s">
        <v>513</v>
      </c>
      <c r="C160" s="3">
        <v>1395430</v>
      </c>
    </row>
    <row r="161" spans="1:3" x14ac:dyDescent="0.35">
      <c r="A161" t="s">
        <v>514</v>
      </c>
      <c r="B161" t="s">
        <v>515</v>
      </c>
      <c r="C161" s="3">
        <v>9845688</v>
      </c>
    </row>
    <row r="162" spans="1:3" x14ac:dyDescent="0.35">
      <c r="A162" t="s">
        <v>516</v>
      </c>
      <c r="B162" t="s">
        <v>517</v>
      </c>
      <c r="C162" s="3">
        <v>1893666</v>
      </c>
    </row>
    <row r="163" spans="1:3" x14ac:dyDescent="0.35">
      <c r="A163" t="s">
        <v>518</v>
      </c>
      <c r="B163" t="s">
        <v>519</v>
      </c>
      <c r="C163" s="3">
        <v>1027771</v>
      </c>
    </row>
    <row r="164" spans="1:3" x14ac:dyDescent="0.35">
      <c r="A164" t="s">
        <v>520</v>
      </c>
      <c r="B164" t="s">
        <v>521</v>
      </c>
      <c r="C164" s="3">
        <v>8345427</v>
      </c>
    </row>
    <row r="165" spans="1:3" x14ac:dyDescent="0.35">
      <c r="A165" t="s">
        <v>522</v>
      </c>
      <c r="B165" t="s">
        <v>523</v>
      </c>
      <c r="C165" s="3">
        <v>1149795</v>
      </c>
    </row>
    <row r="166" spans="1:3" x14ac:dyDescent="0.35">
      <c r="A166" t="s">
        <v>524</v>
      </c>
      <c r="B166" t="s">
        <v>525</v>
      </c>
      <c r="C166" s="3">
        <v>5381404</v>
      </c>
    </row>
    <row r="167" spans="1:3" x14ac:dyDescent="0.35">
      <c r="A167" t="s">
        <v>526</v>
      </c>
      <c r="B167" t="s">
        <v>527</v>
      </c>
      <c r="C167" s="3">
        <v>478663</v>
      </c>
    </row>
    <row r="168" spans="1:3" x14ac:dyDescent="0.35">
      <c r="A168" t="s">
        <v>528</v>
      </c>
      <c r="B168" t="s">
        <v>529</v>
      </c>
      <c r="C168" s="3">
        <v>2121580</v>
      </c>
    </row>
    <row r="169" spans="1:3" x14ac:dyDescent="0.35">
      <c r="A169" t="s">
        <v>530</v>
      </c>
      <c r="B169" t="s">
        <v>531</v>
      </c>
      <c r="C169" s="3">
        <v>1819253</v>
      </c>
    </row>
    <row r="170" spans="1:3" x14ac:dyDescent="0.35">
      <c r="A170" t="s">
        <v>532</v>
      </c>
      <c r="B170" t="s">
        <v>533</v>
      </c>
      <c r="C170" s="3">
        <v>0</v>
      </c>
    </row>
    <row r="171" spans="1:3" x14ac:dyDescent="0.35">
      <c r="A171" t="s">
        <v>534</v>
      </c>
      <c r="B171" t="s">
        <v>535</v>
      </c>
      <c r="C171" s="3">
        <v>3511279</v>
      </c>
    </row>
    <row r="172" spans="1:3" x14ac:dyDescent="0.35">
      <c r="A172" t="s">
        <v>536</v>
      </c>
      <c r="B172" t="s">
        <v>537</v>
      </c>
      <c r="C172" s="3">
        <v>0</v>
      </c>
    </row>
    <row r="173" spans="1:3" x14ac:dyDescent="0.35">
      <c r="A173" t="s">
        <v>538</v>
      </c>
      <c r="B173" t="s">
        <v>539</v>
      </c>
      <c r="C173" s="3">
        <v>1250218</v>
      </c>
    </row>
    <row r="174" spans="1:3" x14ac:dyDescent="0.35">
      <c r="A174" t="s">
        <v>540</v>
      </c>
      <c r="B174" t="s">
        <v>541</v>
      </c>
      <c r="C174" s="3">
        <v>0</v>
      </c>
    </row>
    <row r="175" spans="1:3" x14ac:dyDescent="0.35">
      <c r="A175" t="s">
        <v>542</v>
      </c>
      <c r="B175" t="s">
        <v>543</v>
      </c>
      <c r="C175" s="3">
        <v>940485</v>
      </c>
    </row>
    <row r="176" spans="1:3" x14ac:dyDescent="0.35">
      <c r="A176" t="s">
        <v>544</v>
      </c>
      <c r="B176" t="s">
        <v>545</v>
      </c>
      <c r="C176" s="3">
        <v>1137716</v>
      </c>
    </row>
    <row r="177" spans="1:3" x14ac:dyDescent="0.35">
      <c r="A177" t="s">
        <v>546</v>
      </c>
      <c r="B177" t="s">
        <v>547</v>
      </c>
      <c r="C177" s="3">
        <v>5093008</v>
      </c>
    </row>
    <row r="178" spans="1:3" x14ac:dyDescent="0.35">
      <c r="A178" t="s">
        <v>548</v>
      </c>
      <c r="B178" t="s">
        <v>549</v>
      </c>
      <c r="C178" s="3">
        <v>1183828</v>
      </c>
    </row>
    <row r="179" spans="1:3" x14ac:dyDescent="0.35">
      <c r="A179" t="s">
        <v>550</v>
      </c>
      <c r="B179" t="s">
        <v>551</v>
      </c>
      <c r="C179" s="3">
        <v>2485712</v>
      </c>
    </row>
    <row r="180" spans="1:3" x14ac:dyDescent="0.35">
      <c r="A180" t="s">
        <v>552</v>
      </c>
      <c r="B180" t="s">
        <v>553</v>
      </c>
      <c r="C180" s="3">
        <v>545141</v>
      </c>
    </row>
    <row r="181" spans="1:3" x14ac:dyDescent="0.35">
      <c r="A181" t="s">
        <v>554</v>
      </c>
      <c r="B181" t="s">
        <v>555</v>
      </c>
      <c r="C181" s="3">
        <v>614970</v>
      </c>
    </row>
    <row r="182" spans="1:3" x14ac:dyDescent="0.35">
      <c r="A182" t="s">
        <v>556</v>
      </c>
      <c r="B182" t="s">
        <v>557</v>
      </c>
      <c r="C182" s="3">
        <v>4469927</v>
      </c>
    </row>
    <row r="183" spans="1:3" x14ac:dyDescent="0.35">
      <c r="A183" t="s">
        <v>558</v>
      </c>
      <c r="B183" t="s">
        <v>559</v>
      </c>
      <c r="C183" s="3">
        <v>0</v>
      </c>
    </row>
    <row r="184" spans="1:3" x14ac:dyDescent="0.35">
      <c r="A184" t="s">
        <v>560</v>
      </c>
      <c r="B184" t="s">
        <v>561</v>
      </c>
      <c r="C184" s="3">
        <v>46729</v>
      </c>
    </row>
    <row r="185" spans="1:3" x14ac:dyDescent="0.35">
      <c r="A185" t="s">
        <v>562</v>
      </c>
      <c r="B185" t="s">
        <v>563</v>
      </c>
      <c r="C185" s="3">
        <v>886086</v>
      </c>
    </row>
    <row r="186" spans="1:3" x14ac:dyDescent="0.35">
      <c r="A186" t="s">
        <v>564</v>
      </c>
      <c r="B186" t="s">
        <v>565</v>
      </c>
      <c r="C186" s="3">
        <v>2566121</v>
      </c>
    </row>
    <row r="187" spans="1:3" x14ac:dyDescent="0.35">
      <c r="A187" t="s">
        <v>566</v>
      </c>
      <c r="B187" t="s">
        <v>567</v>
      </c>
      <c r="C187" s="3">
        <v>1222533</v>
      </c>
    </row>
    <row r="188" spans="1:3" x14ac:dyDescent="0.35">
      <c r="A188" t="s">
        <v>568</v>
      </c>
      <c r="B188" t="s">
        <v>569</v>
      </c>
      <c r="C188" s="3">
        <v>729147</v>
      </c>
    </row>
    <row r="189" spans="1:3" x14ac:dyDescent="0.35">
      <c r="A189" t="s">
        <v>570</v>
      </c>
      <c r="B189" t="s">
        <v>571</v>
      </c>
      <c r="C189" s="3">
        <v>287868</v>
      </c>
    </row>
    <row r="190" spans="1:3" x14ac:dyDescent="0.35">
      <c r="A190" t="s">
        <v>572</v>
      </c>
      <c r="B190" t="s">
        <v>573</v>
      </c>
      <c r="C190" s="3">
        <v>2434840</v>
      </c>
    </row>
    <row r="191" spans="1:3" x14ac:dyDescent="0.35">
      <c r="A191" t="s">
        <v>574</v>
      </c>
      <c r="B191" t="s">
        <v>575</v>
      </c>
      <c r="C191" s="3">
        <v>9875</v>
      </c>
    </row>
    <row r="192" spans="1:3" x14ac:dyDescent="0.35">
      <c r="A192" t="s">
        <v>576</v>
      </c>
      <c r="B192" t="s">
        <v>577</v>
      </c>
      <c r="C192" s="3">
        <v>781607</v>
      </c>
    </row>
    <row r="193" spans="1:3" x14ac:dyDescent="0.35">
      <c r="A193" t="s">
        <v>578</v>
      </c>
      <c r="B193" t="s">
        <v>579</v>
      </c>
      <c r="C193" s="3">
        <v>733203</v>
      </c>
    </row>
    <row r="194" spans="1:3" x14ac:dyDescent="0.35">
      <c r="A194" t="s">
        <v>580</v>
      </c>
      <c r="B194" t="s">
        <v>581</v>
      </c>
      <c r="C194" s="3">
        <v>81908</v>
      </c>
    </row>
    <row r="195" spans="1:3" x14ac:dyDescent="0.35">
      <c r="A195" t="s">
        <v>582</v>
      </c>
      <c r="B195" t="s">
        <v>583</v>
      </c>
      <c r="C195" s="3">
        <v>76706</v>
      </c>
    </row>
    <row r="196" spans="1:3" x14ac:dyDescent="0.35">
      <c r="A196" t="s">
        <v>584</v>
      </c>
      <c r="B196" t="s">
        <v>585</v>
      </c>
      <c r="C196" s="3">
        <v>13930</v>
      </c>
    </row>
    <row r="197" spans="1:3" x14ac:dyDescent="0.35">
      <c r="A197" t="s">
        <v>586</v>
      </c>
      <c r="B197" t="s">
        <v>587</v>
      </c>
      <c r="C197" s="3">
        <v>310703</v>
      </c>
    </row>
    <row r="198" spans="1:3" x14ac:dyDescent="0.35">
      <c r="A198" t="s">
        <v>588</v>
      </c>
      <c r="B198" t="s">
        <v>589</v>
      </c>
      <c r="C198" s="3">
        <v>998676</v>
      </c>
    </row>
    <row r="199" spans="1:3" x14ac:dyDescent="0.35">
      <c r="A199" t="s">
        <v>590</v>
      </c>
      <c r="B199" t="s">
        <v>591</v>
      </c>
      <c r="C199" s="3">
        <v>3194228</v>
      </c>
    </row>
    <row r="200" spans="1:3" x14ac:dyDescent="0.35">
      <c r="A200" t="s">
        <v>592</v>
      </c>
      <c r="B200" t="s">
        <v>593</v>
      </c>
      <c r="C200" s="3">
        <v>2755065</v>
      </c>
    </row>
    <row r="201" spans="1:3" x14ac:dyDescent="0.35">
      <c r="A201" t="s">
        <v>594</v>
      </c>
      <c r="B201" t="s">
        <v>595</v>
      </c>
      <c r="C201" s="3">
        <v>19838</v>
      </c>
    </row>
    <row r="202" spans="1:3" x14ac:dyDescent="0.35">
      <c r="A202" t="s">
        <v>596</v>
      </c>
      <c r="B202" t="s">
        <v>597</v>
      </c>
      <c r="C202" s="3">
        <v>8403705</v>
      </c>
    </row>
    <row r="203" spans="1:3" x14ac:dyDescent="0.35">
      <c r="A203" t="s">
        <v>598</v>
      </c>
      <c r="B203" t="s">
        <v>599</v>
      </c>
      <c r="C203" s="3">
        <v>90725</v>
      </c>
    </row>
    <row r="204" spans="1:3" x14ac:dyDescent="0.35">
      <c r="A204" t="s">
        <v>600</v>
      </c>
      <c r="B204" t="s">
        <v>601</v>
      </c>
      <c r="C204" s="3">
        <v>128549</v>
      </c>
    </row>
    <row r="205" spans="1:3" x14ac:dyDescent="0.35">
      <c r="A205" t="s">
        <v>602</v>
      </c>
      <c r="B205" t="s">
        <v>603</v>
      </c>
      <c r="C205" s="3">
        <v>89931</v>
      </c>
    </row>
    <row r="206" spans="1:3" x14ac:dyDescent="0.35">
      <c r="A206" t="s">
        <v>604</v>
      </c>
      <c r="B206" t="s">
        <v>605</v>
      </c>
      <c r="C206" s="3">
        <v>629870</v>
      </c>
    </row>
    <row r="207" spans="1:3" x14ac:dyDescent="0.35">
      <c r="A207" t="s">
        <v>606</v>
      </c>
      <c r="B207" t="s">
        <v>607</v>
      </c>
      <c r="C207" s="3">
        <v>1604829</v>
      </c>
    </row>
    <row r="208" spans="1:3" x14ac:dyDescent="0.35">
      <c r="A208" t="s">
        <v>608</v>
      </c>
      <c r="B208" t="s">
        <v>609</v>
      </c>
      <c r="C208" s="3">
        <v>7838462</v>
      </c>
    </row>
    <row r="209" spans="1:3" x14ac:dyDescent="0.35">
      <c r="A209" t="s">
        <v>610</v>
      </c>
      <c r="B209" t="s">
        <v>611</v>
      </c>
      <c r="C209" s="3">
        <v>1056955</v>
      </c>
    </row>
    <row r="210" spans="1:3" x14ac:dyDescent="0.35">
      <c r="A210" t="s">
        <v>612</v>
      </c>
      <c r="B210" t="s">
        <v>613</v>
      </c>
      <c r="C210" s="3">
        <v>1137716</v>
      </c>
    </row>
    <row r="211" spans="1:3" x14ac:dyDescent="0.35">
      <c r="A211" t="s">
        <v>614</v>
      </c>
      <c r="B211" t="s">
        <v>615</v>
      </c>
      <c r="C211" s="3">
        <v>2759297</v>
      </c>
    </row>
    <row r="212" spans="1:3" x14ac:dyDescent="0.35">
      <c r="A212" t="s">
        <v>616</v>
      </c>
      <c r="B212" t="s">
        <v>617</v>
      </c>
      <c r="C212" s="3">
        <v>2587634</v>
      </c>
    </row>
    <row r="213" spans="1:3" x14ac:dyDescent="0.35">
      <c r="A213" t="s">
        <v>618</v>
      </c>
      <c r="B213" t="s">
        <v>619</v>
      </c>
      <c r="C213" s="3">
        <v>423910</v>
      </c>
    </row>
    <row r="214" spans="1:3" x14ac:dyDescent="0.35">
      <c r="A214" t="s">
        <v>620</v>
      </c>
      <c r="B214" t="s">
        <v>621</v>
      </c>
      <c r="C214" s="3">
        <v>1385115</v>
      </c>
    </row>
    <row r="215" spans="1:3" x14ac:dyDescent="0.35">
      <c r="A215" t="s">
        <v>622</v>
      </c>
      <c r="B215" t="s">
        <v>623</v>
      </c>
      <c r="C215" s="3">
        <v>2532706</v>
      </c>
    </row>
    <row r="216" spans="1:3" x14ac:dyDescent="0.35">
      <c r="A216" t="s">
        <v>624</v>
      </c>
      <c r="B216" t="s">
        <v>625</v>
      </c>
      <c r="C216" s="3">
        <v>1331421</v>
      </c>
    </row>
    <row r="217" spans="1:3" x14ac:dyDescent="0.35">
      <c r="A217" t="s">
        <v>626</v>
      </c>
      <c r="B217" t="s">
        <v>627</v>
      </c>
      <c r="C217" s="3">
        <v>1475222</v>
      </c>
    </row>
    <row r="218" spans="1:3" x14ac:dyDescent="0.35">
      <c r="A218" t="s">
        <v>628</v>
      </c>
      <c r="B218" t="s">
        <v>629</v>
      </c>
      <c r="C218" s="3">
        <v>263798</v>
      </c>
    </row>
    <row r="219" spans="1:3" x14ac:dyDescent="0.35">
      <c r="A219" t="s">
        <v>630</v>
      </c>
      <c r="B219" t="s">
        <v>631</v>
      </c>
      <c r="C219" s="3">
        <v>1758770</v>
      </c>
    </row>
    <row r="220" spans="1:3" x14ac:dyDescent="0.35">
      <c r="A220" t="s">
        <v>632</v>
      </c>
      <c r="B220" t="s">
        <v>633</v>
      </c>
      <c r="C220" s="3">
        <v>0</v>
      </c>
    </row>
    <row r="221" spans="1:3" x14ac:dyDescent="0.35">
      <c r="A221" t="s">
        <v>634</v>
      </c>
      <c r="B221" t="s">
        <v>635</v>
      </c>
      <c r="C221" s="3">
        <v>2585694</v>
      </c>
    </row>
    <row r="222" spans="1:3" x14ac:dyDescent="0.35">
      <c r="A222" t="s">
        <v>636</v>
      </c>
      <c r="B222" t="s">
        <v>637</v>
      </c>
      <c r="C222" s="3">
        <v>412449</v>
      </c>
    </row>
    <row r="223" spans="1:3" x14ac:dyDescent="0.35">
      <c r="A223" t="s">
        <v>638</v>
      </c>
      <c r="B223" t="s">
        <v>639</v>
      </c>
      <c r="C223" s="3">
        <v>173073</v>
      </c>
    </row>
    <row r="224" spans="1:3" x14ac:dyDescent="0.35">
      <c r="A224" t="s">
        <v>640</v>
      </c>
      <c r="B224" t="s">
        <v>641</v>
      </c>
      <c r="C224" s="3">
        <v>675717</v>
      </c>
    </row>
    <row r="225" spans="1:3" x14ac:dyDescent="0.35">
      <c r="A225" t="s">
        <v>642</v>
      </c>
      <c r="B225" t="s">
        <v>643</v>
      </c>
      <c r="C225" s="3">
        <v>511196</v>
      </c>
    </row>
    <row r="226" spans="1:3" x14ac:dyDescent="0.35">
      <c r="A226" t="s">
        <v>644</v>
      </c>
      <c r="B226" t="s">
        <v>645</v>
      </c>
      <c r="C226" s="3">
        <v>136484</v>
      </c>
    </row>
    <row r="227" spans="1:3" x14ac:dyDescent="0.35">
      <c r="A227" t="s">
        <v>646</v>
      </c>
      <c r="B227" t="s">
        <v>647</v>
      </c>
      <c r="C227" s="3">
        <v>1237963</v>
      </c>
    </row>
    <row r="228" spans="1:3" x14ac:dyDescent="0.35">
      <c r="A228" t="s">
        <v>648</v>
      </c>
      <c r="B228" t="s">
        <v>649</v>
      </c>
      <c r="C228" s="3">
        <v>1085256</v>
      </c>
    </row>
    <row r="229" spans="1:3" x14ac:dyDescent="0.35">
      <c r="A229" t="s">
        <v>650</v>
      </c>
      <c r="B229" t="s">
        <v>651</v>
      </c>
      <c r="C229" s="3">
        <v>437576</v>
      </c>
    </row>
    <row r="230" spans="1:3" x14ac:dyDescent="0.35">
      <c r="A230" t="s">
        <v>652</v>
      </c>
      <c r="B230" t="s">
        <v>653</v>
      </c>
      <c r="C230" s="3">
        <v>4697399</v>
      </c>
    </row>
    <row r="231" spans="1:3" x14ac:dyDescent="0.35">
      <c r="A231" t="s">
        <v>654</v>
      </c>
      <c r="B231" t="s">
        <v>655</v>
      </c>
      <c r="C231" s="3">
        <v>116558</v>
      </c>
    </row>
    <row r="232" spans="1:3" x14ac:dyDescent="0.35">
      <c r="A232" t="s">
        <v>656</v>
      </c>
      <c r="B232" t="s">
        <v>657</v>
      </c>
      <c r="C232" s="3">
        <v>0</v>
      </c>
    </row>
    <row r="233" spans="1:3" x14ac:dyDescent="0.35">
      <c r="A233" t="s">
        <v>658</v>
      </c>
      <c r="B233" t="s">
        <v>659</v>
      </c>
      <c r="C233" s="3">
        <v>1072208</v>
      </c>
    </row>
    <row r="234" spans="1:3" x14ac:dyDescent="0.35">
      <c r="A234" t="s">
        <v>660</v>
      </c>
      <c r="B234" t="s">
        <v>661</v>
      </c>
      <c r="C234" s="3">
        <v>73796</v>
      </c>
    </row>
    <row r="235" spans="1:3" x14ac:dyDescent="0.35">
      <c r="A235" t="s">
        <v>662</v>
      </c>
      <c r="B235" t="s">
        <v>663</v>
      </c>
      <c r="C235" s="3">
        <v>110474</v>
      </c>
    </row>
    <row r="236" spans="1:3" x14ac:dyDescent="0.35">
      <c r="A236" t="s">
        <v>664</v>
      </c>
      <c r="B236" t="s">
        <v>665</v>
      </c>
      <c r="C236" s="3">
        <v>154382</v>
      </c>
    </row>
    <row r="237" spans="1:3" x14ac:dyDescent="0.35">
      <c r="A237" t="s">
        <v>666</v>
      </c>
      <c r="B237" t="s">
        <v>667</v>
      </c>
      <c r="C237" s="3">
        <v>3750037</v>
      </c>
    </row>
    <row r="238" spans="1:3" x14ac:dyDescent="0.35">
      <c r="A238" t="s">
        <v>668</v>
      </c>
      <c r="B238" t="s">
        <v>669</v>
      </c>
      <c r="C238" s="3">
        <v>58543</v>
      </c>
    </row>
    <row r="239" spans="1:3" x14ac:dyDescent="0.35">
      <c r="A239" t="s">
        <v>670</v>
      </c>
      <c r="B239" t="s">
        <v>671</v>
      </c>
      <c r="C239" s="3">
        <v>813788</v>
      </c>
    </row>
    <row r="240" spans="1:3" x14ac:dyDescent="0.35">
      <c r="A240" t="s">
        <v>672</v>
      </c>
      <c r="B240" t="s">
        <v>673</v>
      </c>
      <c r="C240" s="3">
        <v>0</v>
      </c>
    </row>
    <row r="241" spans="1:3" x14ac:dyDescent="0.35">
      <c r="A241" t="s">
        <v>674</v>
      </c>
      <c r="B241" t="s">
        <v>675</v>
      </c>
      <c r="C241" s="3">
        <v>0</v>
      </c>
    </row>
    <row r="242" spans="1:3" x14ac:dyDescent="0.35">
      <c r="A242" t="s">
        <v>676</v>
      </c>
      <c r="B242" t="s">
        <v>677</v>
      </c>
      <c r="C242" s="3">
        <v>306647</v>
      </c>
    </row>
    <row r="243" spans="1:3" x14ac:dyDescent="0.35">
      <c r="A243" t="s">
        <v>678</v>
      </c>
      <c r="B243" t="s">
        <v>679</v>
      </c>
      <c r="C243" s="3">
        <v>260976</v>
      </c>
    </row>
    <row r="244" spans="1:3" x14ac:dyDescent="0.35">
      <c r="A244" t="s">
        <v>680</v>
      </c>
      <c r="B244" t="s">
        <v>681</v>
      </c>
      <c r="C244" s="3">
        <v>8338902</v>
      </c>
    </row>
    <row r="245" spans="1:3" x14ac:dyDescent="0.35">
      <c r="A245" t="s">
        <v>682</v>
      </c>
      <c r="B245" t="s">
        <v>683</v>
      </c>
      <c r="C245" s="3">
        <v>3032793</v>
      </c>
    </row>
    <row r="246" spans="1:3" x14ac:dyDescent="0.35">
      <c r="A246" t="s">
        <v>684</v>
      </c>
      <c r="B246" t="s">
        <v>685</v>
      </c>
      <c r="C246" s="3">
        <v>1261944</v>
      </c>
    </row>
    <row r="247" spans="1:3" x14ac:dyDescent="0.35">
      <c r="A247" t="s">
        <v>686</v>
      </c>
      <c r="B247" t="s">
        <v>687</v>
      </c>
      <c r="C247" s="3">
        <v>2233905</v>
      </c>
    </row>
    <row r="248" spans="1:3" x14ac:dyDescent="0.35">
      <c r="A248" t="s">
        <v>688</v>
      </c>
      <c r="B248" t="s">
        <v>689</v>
      </c>
      <c r="C248" s="3">
        <v>1081377</v>
      </c>
    </row>
    <row r="249" spans="1:3" x14ac:dyDescent="0.35">
      <c r="A249" t="s">
        <v>690</v>
      </c>
      <c r="B249" t="s">
        <v>691</v>
      </c>
      <c r="C249" s="3">
        <v>4745274</v>
      </c>
    </row>
    <row r="250" spans="1:3" x14ac:dyDescent="0.35">
      <c r="A250" t="s">
        <v>692</v>
      </c>
      <c r="B250" t="s">
        <v>693</v>
      </c>
      <c r="C250" s="3">
        <v>125374</v>
      </c>
    </row>
    <row r="251" spans="1:3" x14ac:dyDescent="0.35">
      <c r="A251" t="s">
        <v>694</v>
      </c>
      <c r="B251" t="s">
        <v>695</v>
      </c>
      <c r="C251" s="3">
        <v>0</v>
      </c>
    </row>
    <row r="252" spans="1:3" x14ac:dyDescent="0.35">
      <c r="A252" t="s">
        <v>696</v>
      </c>
      <c r="B252" t="s">
        <v>697</v>
      </c>
      <c r="C252" s="3">
        <v>0</v>
      </c>
    </row>
    <row r="253" spans="1:3" x14ac:dyDescent="0.35">
      <c r="A253" t="s">
        <v>698</v>
      </c>
      <c r="B253" t="s">
        <v>699</v>
      </c>
      <c r="C253" s="3">
        <v>643183</v>
      </c>
    </row>
    <row r="254" spans="1:3" x14ac:dyDescent="0.35">
      <c r="A254" t="s">
        <v>700</v>
      </c>
      <c r="B254" t="s">
        <v>701</v>
      </c>
      <c r="C254" s="3">
        <v>34738</v>
      </c>
    </row>
    <row r="255" spans="1:3" x14ac:dyDescent="0.35">
      <c r="A255" t="s">
        <v>702</v>
      </c>
      <c r="B255" t="s">
        <v>703</v>
      </c>
      <c r="C255" s="3">
        <v>560570</v>
      </c>
    </row>
    <row r="256" spans="1:3" x14ac:dyDescent="0.35">
      <c r="A256" t="s">
        <v>704</v>
      </c>
      <c r="B256" t="s">
        <v>705</v>
      </c>
      <c r="C256" s="3">
        <v>112502</v>
      </c>
    </row>
    <row r="257" spans="1:3" x14ac:dyDescent="0.35">
      <c r="A257" t="s">
        <v>706</v>
      </c>
      <c r="B257" t="s">
        <v>707</v>
      </c>
      <c r="C257" s="3">
        <v>158878</v>
      </c>
    </row>
    <row r="258" spans="1:3" x14ac:dyDescent="0.35">
      <c r="A258" t="s">
        <v>708</v>
      </c>
      <c r="B258" t="s">
        <v>709</v>
      </c>
      <c r="C258" s="3">
        <v>779932</v>
      </c>
    </row>
    <row r="259" spans="1:3" x14ac:dyDescent="0.35">
      <c r="A259" t="s">
        <v>710</v>
      </c>
      <c r="B259" t="s">
        <v>711</v>
      </c>
      <c r="C259" s="3">
        <v>3840497</v>
      </c>
    </row>
    <row r="260" spans="1:3" x14ac:dyDescent="0.35">
      <c r="A260" t="s">
        <v>712</v>
      </c>
      <c r="B260" t="s">
        <v>713</v>
      </c>
      <c r="C260" s="3">
        <v>836623</v>
      </c>
    </row>
    <row r="261" spans="1:3" x14ac:dyDescent="0.35">
      <c r="A261" t="s">
        <v>714</v>
      </c>
      <c r="B261" t="s">
        <v>715</v>
      </c>
      <c r="C261" s="3">
        <v>78910</v>
      </c>
    </row>
    <row r="262" spans="1:3" x14ac:dyDescent="0.35">
      <c r="A262" t="s">
        <v>716</v>
      </c>
      <c r="B262" t="s">
        <v>717</v>
      </c>
      <c r="C262" s="3">
        <v>1783280</v>
      </c>
    </row>
    <row r="263" spans="1:3" x14ac:dyDescent="0.35">
      <c r="A263" t="s">
        <v>718</v>
      </c>
      <c r="B263" t="s">
        <v>719</v>
      </c>
      <c r="C263" s="3">
        <v>2502641</v>
      </c>
    </row>
    <row r="264" spans="1:3" x14ac:dyDescent="0.35">
      <c r="A264" t="s">
        <v>720</v>
      </c>
      <c r="B264" t="s">
        <v>721</v>
      </c>
      <c r="C264" s="3">
        <v>60219</v>
      </c>
    </row>
    <row r="265" spans="1:3" x14ac:dyDescent="0.35">
      <c r="A265" t="s">
        <v>722</v>
      </c>
      <c r="B265" t="s">
        <v>723</v>
      </c>
      <c r="C265" s="3">
        <v>0</v>
      </c>
    </row>
    <row r="266" spans="1:3" x14ac:dyDescent="0.35">
      <c r="A266" t="s">
        <v>724</v>
      </c>
      <c r="B266" t="s">
        <v>725</v>
      </c>
      <c r="C266" s="3">
        <v>1384409</v>
      </c>
    </row>
    <row r="267" spans="1:3" x14ac:dyDescent="0.35">
      <c r="A267" t="s">
        <v>726</v>
      </c>
      <c r="B267" t="s">
        <v>727</v>
      </c>
      <c r="C267" s="3">
        <v>1670161</v>
      </c>
    </row>
    <row r="268" spans="1:3" x14ac:dyDescent="0.35">
      <c r="A268" t="s">
        <v>728</v>
      </c>
      <c r="B268" t="s">
        <v>729</v>
      </c>
      <c r="C268" s="3">
        <v>277905</v>
      </c>
    </row>
    <row r="269" spans="1:3" x14ac:dyDescent="0.35">
      <c r="A269" t="s">
        <v>730</v>
      </c>
      <c r="B269" t="s">
        <v>731</v>
      </c>
      <c r="C269" s="3">
        <v>164080</v>
      </c>
    </row>
    <row r="270" spans="1:3" x14ac:dyDescent="0.35">
      <c r="A270" t="s">
        <v>732</v>
      </c>
      <c r="B270" t="s">
        <v>733</v>
      </c>
      <c r="C270" s="3">
        <v>382736</v>
      </c>
    </row>
    <row r="271" spans="1:3" x14ac:dyDescent="0.35">
      <c r="A271" t="s">
        <v>734</v>
      </c>
      <c r="B271" t="s">
        <v>735</v>
      </c>
      <c r="C271" s="3">
        <v>674395</v>
      </c>
    </row>
    <row r="272" spans="1:3" x14ac:dyDescent="0.35">
      <c r="A272" t="s">
        <v>736</v>
      </c>
      <c r="B272" t="s">
        <v>737</v>
      </c>
      <c r="C272" s="3">
        <v>3347993</v>
      </c>
    </row>
    <row r="273" spans="1:3" x14ac:dyDescent="0.35">
      <c r="A273" t="s">
        <v>738</v>
      </c>
      <c r="B273" t="s">
        <v>739</v>
      </c>
      <c r="C273" s="3">
        <v>156410</v>
      </c>
    </row>
    <row r="274" spans="1:3" x14ac:dyDescent="0.35">
      <c r="A274" t="s">
        <v>740</v>
      </c>
      <c r="B274" t="s">
        <v>741</v>
      </c>
      <c r="C274" s="3">
        <v>1602977</v>
      </c>
    </row>
    <row r="275" spans="1:3" x14ac:dyDescent="0.35">
      <c r="A275" t="s">
        <v>742</v>
      </c>
      <c r="B275" t="s">
        <v>743</v>
      </c>
      <c r="C275" s="3">
        <v>7191135</v>
      </c>
    </row>
    <row r="276" spans="1:3" x14ac:dyDescent="0.35">
      <c r="A276" t="s">
        <v>744</v>
      </c>
      <c r="B276" t="s">
        <v>745</v>
      </c>
      <c r="C276" s="3">
        <v>1569914</v>
      </c>
    </row>
    <row r="277" spans="1:3" x14ac:dyDescent="0.35">
      <c r="A277" t="s">
        <v>746</v>
      </c>
      <c r="B277" t="s">
        <v>747</v>
      </c>
      <c r="C277" s="3">
        <v>546287</v>
      </c>
    </row>
    <row r="278" spans="1:3" x14ac:dyDescent="0.35">
      <c r="A278" t="s">
        <v>748</v>
      </c>
      <c r="B278" t="s">
        <v>749</v>
      </c>
      <c r="C278" s="3">
        <v>896577</v>
      </c>
    </row>
    <row r="279" spans="1:3" x14ac:dyDescent="0.35">
      <c r="A279" t="s">
        <v>750</v>
      </c>
      <c r="B279" t="s">
        <v>751</v>
      </c>
      <c r="C279" s="3">
        <v>1492768</v>
      </c>
    </row>
    <row r="280" spans="1:3" x14ac:dyDescent="0.35">
      <c r="A280" t="s">
        <v>752</v>
      </c>
      <c r="B280" t="s">
        <v>753</v>
      </c>
      <c r="C280" s="3">
        <v>863426</v>
      </c>
    </row>
    <row r="281" spans="1:3" x14ac:dyDescent="0.35">
      <c r="A281" t="s">
        <v>754</v>
      </c>
      <c r="B281" t="s">
        <v>755</v>
      </c>
      <c r="C281" s="3">
        <v>1055456</v>
      </c>
    </row>
    <row r="282" spans="1:3" x14ac:dyDescent="0.35">
      <c r="A282" t="s">
        <v>756</v>
      </c>
      <c r="B282" t="s">
        <v>757</v>
      </c>
      <c r="C282" s="3">
        <v>13668817</v>
      </c>
    </row>
    <row r="283" spans="1:3" x14ac:dyDescent="0.35">
      <c r="A283" t="s">
        <v>758</v>
      </c>
      <c r="B283" t="s">
        <v>759</v>
      </c>
      <c r="C283" s="3">
        <v>722094</v>
      </c>
    </row>
    <row r="284" spans="1:3" x14ac:dyDescent="0.35">
      <c r="A284" t="s">
        <v>760</v>
      </c>
      <c r="B284" t="s">
        <v>761</v>
      </c>
      <c r="C284" s="3">
        <v>167783</v>
      </c>
    </row>
    <row r="285" spans="1:3" x14ac:dyDescent="0.35">
      <c r="A285" t="s">
        <v>762</v>
      </c>
      <c r="B285" t="s">
        <v>763</v>
      </c>
      <c r="C285" s="3">
        <v>2003964</v>
      </c>
    </row>
    <row r="286" spans="1:3" x14ac:dyDescent="0.35">
      <c r="A286" t="s">
        <v>764</v>
      </c>
      <c r="B286" t="s">
        <v>765</v>
      </c>
      <c r="C286" s="3">
        <v>2552455</v>
      </c>
    </row>
    <row r="287" spans="1:3" x14ac:dyDescent="0.35">
      <c r="A287" t="s">
        <v>766</v>
      </c>
      <c r="B287" t="s">
        <v>767</v>
      </c>
      <c r="C287" s="3">
        <v>636042</v>
      </c>
    </row>
    <row r="288" spans="1:3" x14ac:dyDescent="0.35">
      <c r="A288" t="s">
        <v>768</v>
      </c>
      <c r="B288" t="s">
        <v>769</v>
      </c>
      <c r="C288" s="3">
        <v>849937</v>
      </c>
    </row>
    <row r="289" spans="1:3" x14ac:dyDescent="0.35">
      <c r="A289" t="s">
        <v>770</v>
      </c>
      <c r="B289" t="s">
        <v>771</v>
      </c>
      <c r="C289" s="3">
        <v>1730468</v>
      </c>
    </row>
    <row r="290" spans="1:3" x14ac:dyDescent="0.35">
      <c r="A290" t="s">
        <v>772</v>
      </c>
      <c r="B290" t="s">
        <v>773</v>
      </c>
      <c r="C290" s="3">
        <v>322606</v>
      </c>
    </row>
    <row r="291" spans="1:3" x14ac:dyDescent="0.35">
      <c r="A291" t="s">
        <v>774</v>
      </c>
      <c r="B291" t="s">
        <v>775</v>
      </c>
      <c r="C291" s="3">
        <v>842090</v>
      </c>
    </row>
    <row r="292" spans="1:3" x14ac:dyDescent="0.35">
      <c r="A292" t="s">
        <v>776</v>
      </c>
      <c r="B292" t="s">
        <v>777</v>
      </c>
      <c r="C292" s="3">
        <v>1342530</v>
      </c>
    </row>
    <row r="293" spans="1:3" x14ac:dyDescent="0.35">
      <c r="A293" t="s">
        <v>778</v>
      </c>
      <c r="B293" t="s">
        <v>779</v>
      </c>
      <c r="C293" s="3">
        <v>1472842</v>
      </c>
    </row>
    <row r="294" spans="1:3" x14ac:dyDescent="0.35">
      <c r="A294" t="s">
        <v>780</v>
      </c>
      <c r="B294" t="s">
        <v>781</v>
      </c>
      <c r="C294" s="3">
        <v>5051657</v>
      </c>
    </row>
    <row r="295" spans="1:3" x14ac:dyDescent="0.35">
      <c r="A295" t="s">
        <v>782</v>
      </c>
      <c r="B295" t="s">
        <v>783</v>
      </c>
      <c r="C295" s="3">
        <v>718831</v>
      </c>
    </row>
    <row r="296" spans="1:3" x14ac:dyDescent="0.35">
      <c r="A296" t="s">
        <v>784</v>
      </c>
      <c r="B296" t="s">
        <v>785</v>
      </c>
      <c r="C296" s="3">
        <v>2767408</v>
      </c>
    </row>
    <row r="297" spans="1:3" x14ac:dyDescent="0.35">
      <c r="A297" t="s">
        <v>786</v>
      </c>
      <c r="B297" t="s">
        <v>787</v>
      </c>
      <c r="C297" s="3">
        <v>362457</v>
      </c>
    </row>
    <row r="298" spans="1:3" x14ac:dyDescent="0.35">
      <c r="A298" t="s">
        <v>788</v>
      </c>
      <c r="B298" t="s">
        <v>789</v>
      </c>
      <c r="C298" s="3">
        <v>44877</v>
      </c>
    </row>
    <row r="299" spans="1:3" x14ac:dyDescent="0.35">
      <c r="A299" t="s">
        <v>790</v>
      </c>
      <c r="B299" t="s">
        <v>791</v>
      </c>
      <c r="C299" s="3">
        <v>584287</v>
      </c>
    </row>
    <row r="300" spans="1:3" x14ac:dyDescent="0.35">
      <c r="A300" t="s">
        <v>792</v>
      </c>
      <c r="B300" t="s">
        <v>793</v>
      </c>
      <c r="C300" s="3">
        <v>841737</v>
      </c>
    </row>
    <row r="301" spans="1:3" x14ac:dyDescent="0.35">
      <c r="A301" t="s">
        <v>794</v>
      </c>
      <c r="B301" t="s">
        <v>795</v>
      </c>
      <c r="C301" s="3">
        <v>176247</v>
      </c>
    </row>
    <row r="302" spans="1:3" x14ac:dyDescent="0.35">
      <c r="A302" t="s">
        <v>796</v>
      </c>
      <c r="B302" t="s">
        <v>797</v>
      </c>
      <c r="C302" s="3">
        <v>1094867</v>
      </c>
    </row>
    <row r="303" spans="1:3" x14ac:dyDescent="0.35">
      <c r="A303" t="s">
        <v>798</v>
      </c>
      <c r="B303" t="s">
        <v>799</v>
      </c>
      <c r="C303" s="3">
        <v>27861</v>
      </c>
    </row>
    <row r="304" spans="1:3" x14ac:dyDescent="0.35">
      <c r="A304" t="s">
        <v>800</v>
      </c>
      <c r="B304" t="s">
        <v>801</v>
      </c>
      <c r="C304" s="3">
        <v>706400</v>
      </c>
    </row>
    <row r="305" spans="1:3" x14ac:dyDescent="0.35">
      <c r="A305" t="s">
        <v>802</v>
      </c>
      <c r="B305" t="s">
        <v>803</v>
      </c>
      <c r="C305" s="3">
        <v>1242724</v>
      </c>
    </row>
    <row r="306" spans="1:3" x14ac:dyDescent="0.35">
      <c r="A306" t="s">
        <v>804</v>
      </c>
      <c r="B306" t="s">
        <v>805</v>
      </c>
      <c r="C306" s="3">
        <v>2392431</v>
      </c>
    </row>
    <row r="307" spans="1:3" x14ac:dyDescent="0.35">
      <c r="A307" t="s">
        <v>806</v>
      </c>
      <c r="B307" t="s">
        <v>807</v>
      </c>
      <c r="C307" s="3">
        <v>167342</v>
      </c>
    </row>
    <row r="308" spans="1:3" x14ac:dyDescent="0.35">
      <c r="A308" t="s">
        <v>808</v>
      </c>
      <c r="B308" t="s">
        <v>809</v>
      </c>
      <c r="C308" s="3">
        <v>2222620</v>
      </c>
    </row>
    <row r="309" spans="1:3" x14ac:dyDescent="0.35">
      <c r="A309" t="s">
        <v>810</v>
      </c>
      <c r="B309" t="s">
        <v>811</v>
      </c>
      <c r="C309" s="3">
        <v>5551215</v>
      </c>
    </row>
    <row r="310" spans="1:3" x14ac:dyDescent="0.35">
      <c r="A310" t="s">
        <v>812</v>
      </c>
      <c r="B310" t="s">
        <v>813</v>
      </c>
      <c r="C310" s="3">
        <v>865013</v>
      </c>
    </row>
    <row r="311" spans="1:3" x14ac:dyDescent="0.35">
      <c r="A311" t="s">
        <v>814</v>
      </c>
      <c r="B311" t="s">
        <v>815</v>
      </c>
      <c r="C311" s="3">
        <v>0</v>
      </c>
    </row>
    <row r="312" spans="1:3" x14ac:dyDescent="0.35">
      <c r="A312" t="s">
        <v>816</v>
      </c>
      <c r="B312" t="s">
        <v>817</v>
      </c>
      <c r="C312" s="3">
        <v>462704</v>
      </c>
    </row>
    <row r="313" spans="1:3" x14ac:dyDescent="0.35">
      <c r="A313" t="s">
        <v>818</v>
      </c>
      <c r="B313" t="s">
        <v>819</v>
      </c>
      <c r="C313" s="3">
        <v>68771</v>
      </c>
    </row>
    <row r="314" spans="1:3" x14ac:dyDescent="0.35">
      <c r="A314" t="s">
        <v>820</v>
      </c>
      <c r="B314" t="s">
        <v>821</v>
      </c>
      <c r="C314" s="3">
        <v>47699</v>
      </c>
    </row>
    <row r="315" spans="1:3" x14ac:dyDescent="0.35">
      <c r="A315" t="s">
        <v>822</v>
      </c>
      <c r="B315" t="s">
        <v>823</v>
      </c>
      <c r="C315" s="3">
        <v>3169982</v>
      </c>
    </row>
    <row r="316" spans="1:3" x14ac:dyDescent="0.35">
      <c r="A316" t="s">
        <v>824</v>
      </c>
      <c r="B316" t="s">
        <v>825</v>
      </c>
      <c r="C316" s="3">
        <v>1223944</v>
      </c>
    </row>
    <row r="317" spans="1:3" x14ac:dyDescent="0.35">
      <c r="A317" t="s">
        <v>826</v>
      </c>
      <c r="B317" t="s">
        <v>827</v>
      </c>
      <c r="C317" s="3">
        <v>1501232</v>
      </c>
    </row>
    <row r="318" spans="1:3" x14ac:dyDescent="0.35">
      <c r="A318" t="s">
        <v>828</v>
      </c>
      <c r="B318" t="s">
        <v>829</v>
      </c>
      <c r="C318" s="3">
        <v>2616201</v>
      </c>
    </row>
    <row r="319" spans="1:3" x14ac:dyDescent="0.35">
      <c r="A319" t="s">
        <v>830</v>
      </c>
      <c r="B319" t="s">
        <v>831</v>
      </c>
      <c r="C319" s="3">
        <v>240610</v>
      </c>
    </row>
    <row r="320" spans="1:3" x14ac:dyDescent="0.35">
      <c r="A320" t="s">
        <v>832</v>
      </c>
      <c r="B320" t="s">
        <v>833</v>
      </c>
      <c r="C320" s="3">
        <v>78117</v>
      </c>
    </row>
    <row r="321" spans="1:3" x14ac:dyDescent="0.35">
      <c r="A321" t="s">
        <v>834</v>
      </c>
      <c r="B321" t="s">
        <v>835</v>
      </c>
      <c r="C321" s="3">
        <v>465878</v>
      </c>
    </row>
    <row r="322" spans="1:3" x14ac:dyDescent="0.35">
      <c r="A322" t="s">
        <v>836</v>
      </c>
      <c r="B322" t="s">
        <v>837</v>
      </c>
      <c r="C322" s="3">
        <v>724298</v>
      </c>
    </row>
    <row r="323" spans="1:3" x14ac:dyDescent="0.35">
      <c r="A323" t="s">
        <v>838</v>
      </c>
      <c r="B323" t="s">
        <v>839</v>
      </c>
      <c r="C323" s="3">
        <v>0</v>
      </c>
    </row>
    <row r="324" spans="1:3" x14ac:dyDescent="0.35">
      <c r="A324" t="s">
        <v>840</v>
      </c>
      <c r="B324" t="s">
        <v>841</v>
      </c>
      <c r="C324" s="3">
        <v>333715</v>
      </c>
    </row>
    <row r="325" spans="1:3" x14ac:dyDescent="0.35">
      <c r="A325" t="s">
        <v>842</v>
      </c>
      <c r="B325" t="s">
        <v>843</v>
      </c>
      <c r="C325" s="3">
        <v>413595</v>
      </c>
    </row>
    <row r="326" spans="1:3" x14ac:dyDescent="0.35">
      <c r="A326" t="s">
        <v>844</v>
      </c>
      <c r="B326" t="s">
        <v>845</v>
      </c>
      <c r="C326" s="3">
        <v>2534557</v>
      </c>
    </row>
    <row r="327" spans="1:3" x14ac:dyDescent="0.35">
      <c r="A327" t="s">
        <v>846</v>
      </c>
      <c r="B327" t="s">
        <v>847</v>
      </c>
      <c r="C327" s="3">
        <v>111444</v>
      </c>
    </row>
    <row r="328" spans="1:3" x14ac:dyDescent="0.35">
      <c r="A328" t="s">
        <v>848</v>
      </c>
      <c r="B328" t="s">
        <v>849</v>
      </c>
      <c r="C328" s="3">
        <v>255775</v>
      </c>
    </row>
    <row r="329" spans="1:3" x14ac:dyDescent="0.35">
      <c r="A329" t="s">
        <v>850</v>
      </c>
      <c r="B329" t="s">
        <v>851</v>
      </c>
      <c r="C329" s="3">
        <v>1691850</v>
      </c>
    </row>
    <row r="330" spans="1:3" x14ac:dyDescent="0.35">
      <c r="A330" t="s">
        <v>852</v>
      </c>
      <c r="B330" t="s">
        <v>853</v>
      </c>
      <c r="C330" s="3">
        <v>3674830</v>
      </c>
    </row>
    <row r="331" spans="1:3" x14ac:dyDescent="0.35">
      <c r="A331" t="s">
        <v>854</v>
      </c>
      <c r="B331" t="s">
        <v>855</v>
      </c>
      <c r="C331" s="3">
        <v>2142123</v>
      </c>
    </row>
    <row r="332" spans="1:3" x14ac:dyDescent="0.35">
      <c r="A332" t="s">
        <v>856</v>
      </c>
      <c r="B332" t="s">
        <v>857</v>
      </c>
      <c r="C332" s="3">
        <v>144683</v>
      </c>
    </row>
    <row r="333" spans="1:3" x14ac:dyDescent="0.35">
      <c r="A333" t="s">
        <v>858</v>
      </c>
      <c r="B333" t="s">
        <v>859</v>
      </c>
      <c r="C333" s="3">
        <v>695114</v>
      </c>
    </row>
    <row r="334" spans="1:3" x14ac:dyDescent="0.35">
      <c r="A334" t="s">
        <v>860</v>
      </c>
      <c r="B334" t="s">
        <v>861</v>
      </c>
      <c r="C334" s="3">
        <v>1069827</v>
      </c>
    </row>
    <row r="335" spans="1:3" x14ac:dyDescent="0.35">
      <c r="A335" t="s">
        <v>862</v>
      </c>
      <c r="B335" t="s">
        <v>863</v>
      </c>
      <c r="C335" s="3">
        <v>1409625</v>
      </c>
    </row>
    <row r="336" spans="1:3" x14ac:dyDescent="0.35">
      <c r="A336" t="s">
        <v>864</v>
      </c>
      <c r="B336" t="s">
        <v>865</v>
      </c>
      <c r="C336" s="3">
        <v>1421881</v>
      </c>
    </row>
    <row r="337" spans="1:3" x14ac:dyDescent="0.35">
      <c r="A337" t="s">
        <v>866</v>
      </c>
      <c r="B337" t="s">
        <v>867</v>
      </c>
      <c r="C337" s="3">
        <v>5088952</v>
      </c>
    </row>
    <row r="338" spans="1:3" x14ac:dyDescent="0.35">
      <c r="A338" t="s">
        <v>868</v>
      </c>
      <c r="B338" t="s">
        <v>869</v>
      </c>
      <c r="C338" s="3">
        <v>139305</v>
      </c>
    </row>
    <row r="339" spans="1:3" x14ac:dyDescent="0.35">
      <c r="A339" t="s">
        <v>870</v>
      </c>
      <c r="B339" t="s">
        <v>871</v>
      </c>
      <c r="C339" s="3">
        <v>0</v>
      </c>
    </row>
    <row r="340" spans="1:3" x14ac:dyDescent="0.35">
      <c r="A340" t="s">
        <v>872</v>
      </c>
      <c r="B340" t="s">
        <v>873</v>
      </c>
      <c r="C340" s="3">
        <v>1300386</v>
      </c>
    </row>
    <row r="341" spans="1:3" x14ac:dyDescent="0.35">
      <c r="A341" t="s">
        <v>874</v>
      </c>
      <c r="B341" t="s">
        <v>875</v>
      </c>
      <c r="C341" s="3">
        <v>219449</v>
      </c>
    </row>
    <row r="342" spans="1:3" x14ac:dyDescent="0.35">
      <c r="A342" t="s">
        <v>876</v>
      </c>
      <c r="B342" t="s">
        <v>877</v>
      </c>
      <c r="C342" s="3">
        <v>704725</v>
      </c>
    </row>
    <row r="343" spans="1:3" x14ac:dyDescent="0.35">
      <c r="A343" t="s">
        <v>878</v>
      </c>
      <c r="B343" t="s">
        <v>879</v>
      </c>
      <c r="C343" s="3">
        <v>2107825</v>
      </c>
    </row>
    <row r="344" spans="1:3" x14ac:dyDescent="0.35">
      <c r="A344" t="s">
        <v>880</v>
      </c>
      <c r="B344" t="s">
        <v>881</v>
      </c>
      <c r="C344" s="3">
        <v>961998</v>
      </c>
    </row>
    <row r="345" spans="1:3" x14ac:dyDescent="0.35">
      <c r="A345" t="s">
        <v>882</v>
      </c>
      <c r="B345" t="s">
        <v>883</v>
      </c>
      <c r="C345" s="3">
        <v>2014720</v>
      </c>
    </row>
    <row r="346" spans="1:3" x14ac:dyDescent="0.35">
      <c r="A346" t="s">
        <v>884</v>
      </c>
      <c r="B346" t="s">
        <v>885</v>
      </c>
      <c r="C346" s="3">
        <v>77147</v>
      </c>
    </row>
    <row r="347" spans="1:3" x14ac:dyDescent="0.35">
      <c r="A347" t="s">
        <v>886</v>
      </c>
      <c r="B347" t="s">
        <v>887</v>
      </c>
      <c r="C347" s="3">
        <v>1647678</v>
      </c>
    </row>
    <row r="348" spans="1:3" x14ac:dyDescent="0.35">
      <c r="A348" t="s">
        <v>888</v>
      </c>
      <c r="B348" t="s">
        <v>889</v>
      </c>
      <c r="C348" s="3">
        <v>3561711</v>
      </c>
    </row>
    <row r="349" spans="1:3" x14ac:dyDescent="0.35">
      <c r="A349" t="s">
        <v>890</v>
      </c>
      <c r="B349" t="s">
        <v>891</v>
      </c>
      <c r="C349" s="3">
        <v>16388350</v>
      </c>
    </row>
    <row r="350" spans="1:3" x14ac:dyDescent="0.35">
      <c r="A350" t="s">
        <v>892</v>
      </c>
      <c r="B350" t="s">
        <v>893</v>
      </c>
      <c r="C350" s="3">
        <v>104655</v>
      </c>
    </row>
    <row r="351" spans="1:3" x14ac:dyDescent="0.35">
      <c r="A351" t="s">
        <v>894</v>
      </c>
      <c r="B351" t="s">
        <v>895</v>
      </c>
      <c r="C351" s="3">
        <v>1054839</v>
      </c>
    </row>
    <row r="352" spans="1:3" x14ac:dyDescent="0.35">
      <c r="A352" t="s">
        <v>896</v>
      </c>
      <c r="B352" t="s">
        <v>897</v>
      </c>
      <c r="C352" s="3">
        <v>2055630</v>
      </c>
    </row>
  </sheetData>
  <sheetProtection algorithmName="SHA-512" hashValue="D1NyUbgN0CbcqPuIAmLby60oFn/4UwJYLx6XXB/GHX42kITNSU1TcdPKf7WURSlgmGXuKvUg7bPzMB9xoi6MVg==" saltValue="tozNjIBjYRXxATNDsDmrV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54"/>
  <sheetViews>
    <sheetView topLeftCell="A115" workbookViewId="0">
      <selection activeCell="A2" sqref="A2"/>
    </sheetView>
  </sheetViews>
  <sheetFormatPr defaultRowHeight="14.5" x14ac:dyDescent="0.35"/>
  <cols>
    <col min="1" max="1" width="11.54296875" bestFit="1" customWidth="1"/>
    <col min="2" max="2" width="20.36328125" bestFit="1" customWidth="1"/>
    <col min="3" max="5" width="13.54296875" customWidth="1"/>
    <col min="6" max="6" width="10.36328125" customWidth="1"/>
    <col min="7" max="7" width="18.54296875" bestFit="1" customWidth="1"/>
    <col min="8" max="8" width="25.54296875" hidden="1" customWidth="1"/>
    <col min="9" max="9" width="24.453125" bestFit="1" customWidth="1"/>
    <col min="10" max="26" width="9.6328125" hidden="1" customWidth="1"/>
    <col min="27" max="27" width="9.6328125" style="69" customWidth="1"/>
    <col min="28" max="28" width="9.6328125" style="69" hidden="1" customWidth="1"/>
    <col min="29" max="36" width="9.6328125" hidden="1" customWidth="1"/>
    <col min="37" max="37" width="41.54296875" hidden="1" customWidth="1"/>
    <col min="38" max="38" width="38" hidden="1" customWidth="1"/>
    <col min="39" max="39" width="26.54296875" hidden="1" customWidth="1"/>
    <col min="40" max="40" width="15.90625" hidden="1" customWidth="1"/>
    <col min="41" max="41" width="7.54296875" hidden="1" customWidth="1"/>
    <col min="42" max="42" width="8.6328125" style="69" bestFit="1" customWidth="1"/>
    <col min="43" max="43" width="11.54296875" bestFit="1" customWidth="1"/>
    <col min="44" max="44" width="15.36328125" customWidth="1"/>
    <col min="45" max="45" width="19.08984375" bestFit="1" customWidth="1"/>
    <col min="46" max="46" width="11" bestFit="1" customWidth="1"/>
  </cols>
  <sheetData>
    <row r="1" spans="1:46" s="64" customFormat="1" x14ac:dyDescent="0.35">
      <c r="A1" s="64" t="s">
        <v>214</v>
      </c>
      <c r="B1" s="64" t="s">
        <v>215</v>
      </c>
      <c r="C1" s="64" t="s">
        <v>898</v>
      </c>
      <c r="D1" s="64" t="s">
        <v>899</v>
      </c>
      <c r="E1" s="64" t="s">
        <v>900</v>
      </c>
      <c r="F1" s="64" t="s">
        <v>901</v>
      </c>
      <c r="G1" s="64" t="s">
        <v>902</v>
      </c>
      <c r="H1" s="64" t="s">
        <v>903</v>
      </c>
      <c r="I1" s="64" t="s">
        <v>904</v>
      </c>
      <c r="J1" s="16" t="s">
        <v>905</v>
      </c>
      <c r="K1" s="16" t="s">
        <v>906</v>
      </c>
      <c r="L1" s="16" t="s">
        <v>242</v>
      </c>
      <c r="M1" s="16" t="s">
        <v>250</v>
      </c>
      <c r="N1" s="16" t="s">
        <v>263</v>
      </c>
      <c r="O1" s="16" t="s">
        <v>64</v>
      </c>
      <c r="P1" s="16" t="s">
        <v>907</v>
      </c>
      <c r="Q1" s="16" t="s">
        <v>293</v>
      </c>
      <c r="R1" s="16" t="s">
        <v>297</v>
      </c>
      <c r="S1" s="16" t="s">
        <v>300</v>
      </c>
      <c r="T1" s="16" t="s">
        <v>303</v>
      </c>
      <c r="U1" s="16" t="s">
        <v>197</v>
      </c>
      <c r="V1" s="16" t="s">
        <v>308</v>
      </c>
      <c r="W1" s="16" t="s">
        <v>310</v>
      </c>
      <c r="X1" s="16" t="s">
        <v>312</v>
      </c>
      <c r="Y1" s="16" t="s">
        <v>314</v>
      </c>
      <c r="Z1" s="16" t="s">
        <v>317</v>
      </c>
      <c r="AA1" s="65" t="s">
        <v>908</v>
      </c>
      <c r="AB1" s="65" t="s">
        <v>909</v>
      </c>
      <c r="AC1" s="16" t="s">
        <v>256</v>
      </c>
      <c r="AD1" s="16" t="s">
        <v>273</v>
      </c>
      <c r="AE1" s="16" t="s">
        <v>277</v>
      </c>
      <c r="AF1" s="16" t="s">
        <v>910</v>
      </c>
      <c r="AG1" s="16" t="s">
        <v>911</v>
      </c>
      <c r="AH1" s="16" t="s">
        <v>912</v>
      </c>
      <c r="AI1" s="16" t="s">
        <v>290</v>
      </c>
      <c r="AJ1" s="16" t="s">
        <v>183</v>
      </c>
      <c r="AK1" s="16" t="s">
        <v>319</v>
      </c>
      <c r="AL1" s="16" t="s">
        <v>321</v>
      </c>
      <c r="AM1" s="16" t="s">
        <v>323</v>
      </c>
      <c r="AN1" s="16" t="s">
        <v>913</v>
      </c>
      <c r="AO1" s="16" t="s">
        <v>914</v>
      </c>
      <c r="AP1" s="66" t="s">
        <v>915</v>
      </c>
      <c r="AQ1" s="64" t="s">
        <v>916</v>
      </c>
      <c r="AR1" s="64" t="s">
        <v>917</v>
      </c>
      <c r="AS1" s="64" t="s">
        <v>918</v>
      </c>
      <c r="AT1" s="64" t="s">
        <v>919</v>
      </c>
    </row>
    <row r="2" spans="1:46" x14ac:dyDescent="0.35">
      <c r="A2" t="s">
        <v>61</v>
      </c>
      <c r="B2" t="s">
        <v>225</v>
      </c>
      <c r="C2" t="s">
        <v>673</v>
      </c>
      <c r="D2" t="s">
        <v>920</v>
      </c>
      <c r="F2" t="s">
        <v>72</v>
      </c>
      <c r="G2" s="3">
        <v>16516</v>
      </c>
      <c r="H2" s="3">
        <v>1456178</v>
      </c>
      <c r="I2" s="3">
        <v>0</v>
      </c>
      <c r="J2" s="3">
        <v>0</v>
      </c>
      <c r="K2" s="3">
        <v>0</v>
      </c>
      <c r="L2" s="3">
        <v>0</v>
      </c>
      <c r="M2" s="3">
        <v>0</v>
      </c>
      <c r="N2" s="3">
        <v>0</v>
      </c>
      <c r="O2" s="3">
        <v>0</v>
      </c>
      <c r="P2" s="3">
        <v>0</v>
      </c>
      <c r="Q2" s="3">
        <v>0</v>
      </c>
      <c r="R2" s="3">
        <v>0</v>
      </c>
      <c r="S2" s="3">
        <v>0</v>
      </c>
      <c r="T2" s="3">
        <v>0</v>
      </c>
      <c r="U2" s="3">
        <v>0</v>
      </c>
      <c r="V2" s="3">
        <v>0</v>
      </c>
      <c r="W2" s="3">
        <v>0</v>
      </c>
      <c r="X2" s="3">
        <v>0</v>
      </c>
      <c r="Y2" s="3">
        <v>0</v>
      </c>
      <c r="Z2" s="3">
        <v>0</v>
      </c>
      <c r="AA2" s="67">
        <v>0</v>
      </c>
      <c r="AB2" s="67">
        <v>0</v>
      </c>
      <c r="AC2" s="3">
        <v>0</v>
      </c>
      <c r="AD2" s="3">
        <v>0</v>
      </c>
      <c r="AE2" s="3">
        <v>0</v>
      </c>
      <c r="AF2" s="3">
        <v>0</v>
      </c>
      <c r="AG2" s="3">
        <v>0</v>
      </c>
      <c r="AH2" s="3">
        <v>0</v>
      </c>
      <c r="AI2" s="3">
        <v>0</v>
      </c>
      <c r="AJ2" s="3">
        <v>0</v>
      </c>
      <c r="AK2" s="3">
        <v>0</v>
      </c>
      <c r="AL2" s="3">
        <v>0</v>
      </c>
      <c r="AM2" s="3">
        <v>0</v>
      </c>
      <c r="AN2" s="3">
        <v>0</v>
      </c>
      <c r="AO2" s="3"/>
      <c r="AP2" s="67">
        <v>0</v>
      </c>
      <c r="AQ2" s="3">
        <v>0</v>
      </c>
      <c r="AR2" s="3">
        <v>0</v>
      </c>
      <c r="AS2" s="3">
        <v>0</v>
      </c>
      <c r="AT2" s="3">
        <v>0</v>
      </c>
    </row>
    <row r="3" spans="1:46" x14ac:dyDescent="0.35">
      <c r="A3" t="s">
        <v>68</v>
      </c>
      <c r="B3" t="s">
        <v>234</v>
      </c>
      <c r="C3" t="s">
        <v>921</v>
      </c>
      <c r="D3" t="s">
        <v>922</v>
      </c>
      <c r="F3" t="s">
        <v>65</v>
      </c>
      <c r="G3" s="3">
        <v>23738</v>
      </c>
      <c r="H3" s="3">
        <v>2092925</v>
      </c>
      <c r="I3" s="3">
        <v>2092925</v>
      </c>
      <c r="J3" s="3">
        <v>95266</v>
      </c>
      <c r="K3" s="3">
        <v>249</v>
      </c>
      <c r="L3" s="3">
        <v>0</v>
      </c>
      <c r="M3" s="3">
        <v>75000</v>
      </c>
      <c r="N3" s="3">
        <v>0</v>
      </c>
      <c r="O3" s="3">
        <v>6917</v>
      </c>
      <c r="P3" s="3">
        <v>46812</v>
      </c>
      <c r="Q3" s="3">
        <v>0</v>
      </c>
      <c r="R3" s="3">
        <v>0</v>
      </c>
      <c r="S3" s="3">
        <v>0</v>
      </c>
      <c r="T3" s="3">
        <v>0</v>
      </c>
      <c r="U3" s="3">
        <v>0</v>
      </c>
      <c r="V3" s="3">
        <v>0</v>
      </c>
      <c r="W3" s="3">
        <v>3170</v>
      </c>
      <c r="X3" s="3">
        <v>0</v>
      </c>
      <c r="Y3" s="3">
        <v>0</v>
      </c>
      <c r="Z3" s="3">
        <v>0</v>
      </c>
      <c r="AA3" s="67">
        <v>170560.5</v>
      </c>
      <c r="AB3" s="67">
        <v>56853.5</v>
      </c>
      <c r="AC3" s="3">
        <v>29218</v>
      </c>
      <c r="AD3" s="3">
        <v>0</v>
      </c>
      <c r="AE3" s="3">
        <v>0</v>
      </c>
      <c r="AF3" s="3">
        <v>0</v>
      </c>
      <c r="AG3" s="3">
        <v>0</v>
      </c>
      <c r="AH3" s="3">
        <v>0</v>
      </c>
      <c r="AI3" s="3">
        <v>0</v>
      </c>
      <c r="AJ3" s="3">
        <v>0</v>
      </c>
      <c r="AK3" s="3">
        <v>0</v>
      </c>
      <c r="AL3" s="3">
        <v>50000</v>
      </c>
      <c r="AM3" s="3">
        <v>0</v>
      </c>
      <c r="AN3" s="3">
        <v>54903</v>
      </c>
      <c r="AO3" s="3"/>
      <c r="AP3" s="67">
        <v>190974.5</v>
      </c>
      <c r="AQ3" s="3">
        <v>361535</v>
      </c>
      <c r="AR3" s="3">
        <v>190975</v>
      </c>
      <c r="AS3" s="3">
        <v>190975</v>
      </c>
      <c r="AT3" s="3">
        <v>0</v>
      </c>
    </row>
    <row r="4" spans="1:46" x14ac:dyDescent="0.35">
      <c r="A4" t="s">
        <v>74</v>
      </c>
      <c r="B4" t="s">
        <v>241</v>
      </c>
      <c r="C4" t="s">
        <v>923</v>
      </c>
      <c r="D4" t="s">
        <v>924</v>
      </c>
      <c r="F4" t="s">
        <v>65</v>
      </c>
      <c r="G4" s="3">
        <v>10580</v>
      </c>
      <c r="H4" s="3">
        <v>932814</v>
      </c>
      <c r="I4" s="3">
        <v>932814</v>
      </c>
      <c r="J4" s="3">
        <v>10324</v>
      </c>
      <c r="K4" s="3">
        <v>0</v>
      </c>
      <c r="L4" s="3">
        <v>0</v>
      </c>
      <c r="M4" s="3">
        <v>0</v>
      </c>
      <c r="N4" s="3">
        <v>0</v>
      </c>
      <c r="O4" s="3">
        <v>30456</v>
      </c>
      <c r="P4" s="3">
        <v>58300</v>
      </c>
      <c r="Q4" s="3">
        <v>0</v>
      </c>
      <c r="R4" s="3">
        <v>0</v>
      </c>
      <c r="S4" s="3">
        <v>0</v>
      </c>
      <c r="T4" s="3">
        <v>0</v>
      </c>
      <c r="U4" s="3">
        <v>0</v>
      </c>
      <c r="V4" s="3">
        <v>0</v>
      </c>
      <c r="W4" s="3">
        <v>0</v>
      </c>
      <c r="X4" s="3">
        <v>0</v>
      </c>
      <c r="Y4" s="3">
        <v>0</v>
      </c>
      <c r="Z4" s="3">
        <v>1498</v>
      </c>
      <c r="AA4" s="67">
        <v>75433.5</v>
      </c>
      <c r="AB4" s="67">
        <v>25144.5</v>
      </c>
      <c r="AC4" s="3">
        <v>9096</v>
      </c>
      <c r="AD4" s="3">
        <v>0</v>
      </c>
      <c r="AE4" s="3">
        <v>0</v>
      </c>
      <c r="AF4" s="3">
        <v>153100</v>
      </c>
      <c r="AG4" s="3">
        <v>0</v>
      </c>
      <c r="AH4" s="3">
        <v>0</v>
      </c>
      <c r="AI4" s="3">
        <v>0</v>
      </c>
      <c r="AJ4" s="3">
        <v>0</v>
      </c>
      <c r="AK4" s="3">
        <v>0</v>
      </c>
      <c r="AL4" s="3">
        <v>0</v>
      </c>
      <c r="AM4" s="3">
        <v>0</v>
      </c>
      <c r="AN4" s="3">
        <v>0</v>
      </c>
      <c r="AO4" s="3"/>
      <c r="AP4" s="67">
        <v>187340.5</v>
      </c>
      <c r="AQ4" s="3">
        <v>262774</v>
      </c>
      <c r="AR4" s="3">
        <v>187341</v>
      </c>
      <c r="AS4" s="3">
        <v>187341</v>
      </c>
      <c r="AT4" s="3">
        <v>0</v>
      </c>
    </row>
    <row r="5" spans="1:46" x14ac:dyDescent="0.35">
      <c r="A5" t="s">
        <v>75</v>
      </c>
      <c r="B5" t="s">
        <v>249</v>
      </c>
      <c r="C5" t="s">
        <v>925</v>
      </c>
      <c r="D5" t="s">
        <v>926</v>
      </c>
      <c r="F5" t="s">
        <v>65</v>
      </c>
      <c r="G5" s="3">
        <v>8077</v>
      </c>
      <c r="H5" s="3">
        <v>712131</v>
      </c>
      <c r="I5" s="3">
        <v>712131</v>
      </c>
      <c r="J5" s="3">
        <v>36060</v>
      </c>
      <c r="K5" s="3">
        <v>0</v>
      </c>
      <c r="L5" s="3">
        <v>0</v>
      </c>
      <c r="M5" s="3">
        <v>0</v>
      </c>
      <c r="N5" s="3">
        <v>0</v>
      </c>
      <c r="O5" s="3">
        <v>5932</v>
      </c>
      <c r="P5" s="3">
        <v>28815</v>
      </c>
      <c r="Q5" s="3">
        <v>0</v>
      </c>
      <c r="R5" s="3">
        <v>3408</v>
      </c>
      <c r="S5" s="3">
        <v>0</v>
      </c>
      <c r="T5" s="3">
        <v>0</v>
      </c>
      <c r="U5" s="3">
        <v>0</v>
      </c>
      <c r="V5" s="3">
        <v>0</v>
      </c>
      <c r="W5" s="3">
        <v>1000</v>
      </c>
      <c r="X5" s="3">
        <v>0</v>
      </c>
      <c r="Y5" s="3">
        <v>0</v>
      </c>
      <c r="Z5" s="3">
        <v>456</v>
      </c>
      <c r="AA5" s="67">
        <v>56753.25</v>
      </c>
      <c r="AB5" s="67">
        <v>18917.75</v>
      </c>
      <c r="AC5" s="3">
        <v>13692</v>
      </c>
      <c r="AD5" s="3">
        <v>0</v>
      </c>
      <c r="AE5" s="3">
        <v>0</v>
      </c>
      <c r="AF5" s="3">
        <v>0</v>
      </c>
      <c r="AG5" s="3">
        <v>0</v>
      </c>
      <c r="AH5" s="3">
        <v>0</v>
      </c>
      <c r="AI5" s="3">
        <v>0</v>
      </c>
      <c r="AJ5" s="3">
        <v>0</v>
      </c>
      <c r="AK5" s="3">
        <v>1636</v>
      </c>
      <c r="AL5" s="3">
        <v>0</v>
      </c>
      <c r="AM5" s="3">
        <v>0</v>
      </c>
      <c r="AN5" s="3">
        <v>8687</v>
      </c>
      <c r="AO5" s="3"/>
      <c r="AP5" s="67">
        <v>42932.75</v>
      </c>
      <c r="AQ5" s="3">
        <v>99686</v>
      </c>
      <c r="AR5" s="3">
        <v>42933</v>
      </c>
      <c r="AS5" s="3">
        <v>42933</v>
      </c>
      <c r="AT5" s="3">
        <v>0</v>
      </c>
    </row>
    <row r="6" spans="1:46" x14ac:dyDescent="0.35">
      <c r="A6" t="s">
        <v>76</v>
      </c>
      <c r="B6" t="s">
        <v>255</v>
      </c>
      <c r="C6" t="s">
        <v>435</v>
      </c>
      <c r="D6" t="s">
        <v>926</v>
      </c>
      <c r="F6" t="s">
        <v>65</v>
      </c>
      <c r="G6" s="3">
        <v>28854</v>
      </c>
      <c r="H6" s="3">
        <v>2543991</v>
      </c>
      <c r="I6" s="3">
        <v>2543991</v>
      </c>
      <c r="J6" s="3">
        <v>24238</v>
      </c>
      <c r="K6" s="3">
        <v>0</v>
      </c>
      <c r="L6" s="3">
        <v>0</v>
      </c>
      <c r="M6" s="3">
        <v>0</v>
      </c>
      <c r="N6" s="3">
        <v>0</v>
      </c>
      <c r="O6" s="3">
        <v>40029</v>
      </c>
      <c r="P6" s="3">
        <v>21484</v>
      </c>
      <c r="Q6" s="3">
        <v>0</v>
      </c>
      <c r="R6" s="3">
        <v>0</v>
      </c>
      <c r="S6" s="3">
        <v>0</v>
      </c>
      <c r="T6" s="3">
        <v>0</v>
      </c>
      <c r="U6" s="3">
        <v>0</v>
      </c>
      <c r="V6" s="3">
        <v>0</v>
      </c>
      <c r="W6" s="3">
        <v>1312</v>
      </c>
      <c r="X6" s="3">
        <v>1431</v>
      </c>
      <c r="Y6" s="3">
        <v>0</v>
      </c>
      <c r="Z6" s="3">
        <v>8098</v>
      </c>
      <c r="AA6" s="67">
        <v>72444</v>
      </c>
      <c r="AB6" s="67">
        <v>24148</v>
      </c>
      <c r="AC6" s="3">
        <v>15835</v>
      </c>
      <c r="AD6" s="3">
        <v>6884</v>
      </c>
      <c r="AE6" s="3">
        <v>0</v>
      </c>
      <c r="AF6" s="3">
        <v>0</v>
      </c>
      <c r="AG6" s="3">
        <v>107354</v>
      </c>
      <c r="AH6" s="3">
        <v>335828</v>
      </c>
      <c r="AI6" s="3">
        <v>0</v>
      </c>
      <c r="AJ6" s="3">
        <v>0</v>
      </c>
      <c r="AK6" s="3">
        <v>0</v>
      </c>
      <c r="AL6" s="3">
        <v>0</v>
      </c>
      <c r="AM6" s="3">
        <v>0</v>
      </c>
      <c r="AN6" s="3">
        <v>0</v>
      </c>
      <c r="AO6" s="3"/>
      <c r="AP6" s="67">
        <v>490049</v>
      </c>
      <c r="AQ6" s="3">
        <v>562493</v>
      </c>
      <c r="AR6" s="3">
        <v>490049</v>
      </c>
      <c r="AS6" s="3">
        <v>490049</v>
      </c>
      <c r="AT6" s="3">
        <v>0</v>
      </c>
    </row>
    <row r="7" spans="1:46" x14ac:dyDescent="0.35">
      <c r="A7" t="s">
        <v>77</v>
      </c>
      <c r="B7" t="s">
        <v>262</v>
      </c>
      <c r="C7" t="s">
        <v>925</v>
      </c>
      <c r="D7" t="s">
        <v>926</v>
      </c>
      <c r="F7" t="s">
        <v>65</v>
      </c>
      <c r="G7" s="3">
        <v>491</v>
      </c>
      <c r="H7" s="3">
        <v>43290</v>
      </c>
      <c r="I7" s="3">
        <v>43290</v>
      </c>
      <c r="J7" s="3">
        <v>0</v>
      </c>
      <c r="K7" s="3">
        <v>0</v>
      </c>
      <c r="L7" s="3">
        <v>9000</v>
      </c>
      <c r="M7" s="3">
        <v>0</v>
      </c>
      <c r="N7" s="3">
        <v>0</v>
      </c>
      <c r="O7" s="3">
        <v>3000</v>
      </c>
      <c r="P7" s="3">
        <v>3000</v>
      </c>
      <c r="Q7" s="3">
        <v>0</v>
      </c>
      <c r="R7" s="3">
        <v>0</v>
      </c>
      <c r="S7" s="3">
        <v>0</v>
      </c>
      <c r="T7" s="3">
        <v>0</v>
      </c>
      <c r="U7" s="3">
        <v>0</v>
      </c>
      <c r="V7" s="3">
        <v>0</v>
      </c>
      <c r="W7" s="3">
        <v>0</v>
      </c>
      <c r="X7" s="3">
        <v>0</v>
      </c>
      <c r="Y7" s="3">
        <v>0</v>
      </c>
      <c r="Z7" s="3">
        <v>0</v>
      </c>
      <c r="AA7" s="67">
        <v>11250</v>
      </c>
      <c r="AB7" s="67">
        <v>3750</v>
      </c>
      <c r="AC7" s="3">
        <v>0</v>
      </c>
      <c r="AD7" s="3">
        <v>1400</v>
      </c>
      <c r="AE7" s="3">
        <v>0</v>
      </c>
      <c r="AF7" s="3">
        <v>0</v>
      </c>
      <c r="AG7" s="3">
        <v>0</v>
      </c>
      <c r="AH7" s="3">
        <v>0</v>
      </c>
      <c r="AI7" s="3">
        <v>0</v>
      </c>
      <c r="AJ7" s="3">
        <v>0</v>
      </c>
      <c r="AK7" s="3">
        <v>0</v>
      </c>
      <c r="AL7" s="3">
        <v>0</v>
      </c>
      <c r="AM7" s="3">
        <v>0</v>
      </c>
      <c r="AN7" s="3">
        <v>2000</v>
      </c>
      <c r="AO7" s="3"/>
      <c r="AP7" s="67">
        <v>7150</v>
      </c>
      <c r="AQ7" s="3">
        <v>18400</v>
      </c>
      <c r="AR7" s="3">
        <v>7150</v>
      </c>
      <c r="AS7" s="3">
        <v>7150</v>
      </c>
      <c r="AT7" s="3">
        <v>0</v>
      </c>
    </row>
    <row r="8" spans="1:46" x14ac:dyDescent="0.35">
      <c r="A8" t="s">
        <v>78</v>
      </c>
      <c r="B8" t="s">
        <v>269</v>
      </c>
      <c r="C8" t="s">
        <v>389</v>
      </c>
      <c r="D8" t="s">
        <v>927</v>
      </c>
      <c r="F8" t="s">
        <v>65</v>
      </c>
      <c r="G8" s="3">
        <v>17569</v>
      </c>
      <c r="H8" s="3">
        <v>1549019</v>
      </c>
      <c r="I8" s="3">
        <v>1549019</v>
      </c>
      <c r="J8" s="3">
        <v>75731</v>
      </c>
      <c r="K8" s="3">
        <v>0</v>
      </c>
      <c r="L8" s="3">
        <v>0</v>
      </c>
      <c r="M8" s="3">
        <v>9422</v>
      </c>
      <c r="N8" s="3">
        <v>0</v>
      </c>
      <c r="O8" s="3">
        <v>0</v>
      </c>
      <c r="P8" s="3">
        <v>64196</v>
      </c>
      <c r="Q8" s="3">
        <v>0</v>
      </c>
      <c r="R8" s="3">
        <v>0</v>
      </c>
      <c r="S8" s="3">
        <v>0</v>
      </c>
      <c r="T8" s="3">
        <v>0</v>
      </c>
      <c r="U8" s="3">
        <v>0</v>
      </c>
      <c r="V8" s="3">
        <v>0</v>
      </c>
      <c r="W8" s="3">
        <v>0</v>
      </c>
      <c r="X8" s="3">
        <v>0</v>
      </c>
      <c r="Y8" s="3">
        <v>0</v>
      </c>
      <c r="Z8" s="3">
        <v>0</v>
      </c>
      <c r="AA8" s="67">
        <v>112011.75</v>
      </c>
      <c r="AB8" s="67">
        <v>37337.25</v>
      </c>
      <c r="AC8" s="3">
        <v>0</v>
      </c>
      <c r="AD8" s="3">
        <v>0</v>
      </c>
      <c r="AE8" s="3">
        <v>0</v>
      </c>
      <c r="AF8" s="3">
        <v>0</v>
      </c>
      <c r="AG8" s="3">
        <v>0</v>
      </c>
      <c r="AH8" s="3">
        <v>35000</v>
      </c>
      <c r="AI8" s="3">
        <v>0</v>
      </c>
      <c r="AJ8" s="3">
        <v>0</v>
      </c>
      <c r="AK8" s="3">
        <v>0</v>
      </c>
      <c r="AL8" s="3">
        <v>0</v>
      </c>
      <c r="AM8" s="3">
        <v>0</v>
      </c>
      <c r="AN8" s="3">
        <v>0</v>
      </c>
      <c r="AO8" s="3"/>
      <c r="AP8" s="67">
        <v>72337.25</v>
      </c>
      <c r="AQ8" s="3">
        <v>184349</v>
      </c>
      <c r="AR8" s="3">
        <v>72337</v>
      </c>
      <c r="AS8" s="3">
        <v>72337</v>
      </c>
      <c r="AT8" s="3">
        <v>0</v>
      </c>
    </row>
    <row r="9" spans="1:46" x14ac:dyDescent="0.35">
      <c r="A9" t="s">
        <v>79</v>
      </c>
      <c r="B9" t="s">
        <v>272</v>
      </c>
      <c r="C9" t="s">
        <v>928</v>
      </c>
      <c r="D9" t="s">
        <v>929</v>
      </c>
      <c r="F9" t="s">
        <v>65</v>
      </c>
      <c r="G9" s="3">
        <v>39503</v>
      </c>
      <c r="H9" s="3">
        <v>3482889</v>
      </c>
      <c r="I9" s="3">
        <v>3482889</v>
      </c>
      <c r="J9" s="3">
        <v>87269</v>
      </c>
      <c r="K9" s="3">
        <v>0</v>
      </c>
      <c r="L9" s="3">
        <v>0</v>
      </c>
      <c r="M9" s="3">
        <v>0</v>
      </c>
      <c r="N9" s="3">
        <v>0</v>
      </c>
      <c r="O9" s="3">
        <v>114064</v>
      </c>
      <c r="P9" s="3">
        <v>122700</v>
      </c>
      <c r="Q9" s="3">
        <v>0</v>
      </c>
      <c r="R9" s="3">
        <v>7150</v>
      </c>
      <c r="S9" s="3">
        <v>0</v>
      </c>
      <c r="T9" s="3">
        <v>18755</v>
      </c>
      <c r="U9" s="3">
        <v>0</v>
      </c>
      <c r="V9" s="3">
        <v>0</v>
      </c>
      <c r="W9" s="3">
        <v>6605</v>
      </c>
      <c r="X9" s="3">
        <v>0</v>
      </c>
      <c r="Y9" s="3">
        <v>328</v>
      </c>
      <c r="Z9" s="3">
        <v>1305</v>
      </c>
      <c r="AA9" s="67">
        <v>268632</v>
      </c>
      <c r="AB9" s="67">
        <v>89544</v>
      </c>
      <c r="AC9" s="3">
        <v>6419</v>
      </c>
      <c r="AD9" s="3">
        <v>2171</v>
      </c>
      <c r="AE9" s="3">
        <v>0</v>
      </c>
      <c r="AF9" s="3">
        <v>0</v>
      </c>
      <c r="AG9" s="3">
        <v>0</v>
      </c>
      <c r="AH9" s="3">
        <v>0</v>
      </c>
      <c r="AI9" s="3">
        <v>0</v>
      </c>
      <c r="AJ9" s="3">
        <v>0</v>
      </c>
      <c r="AK9" s="3">
        <v>0</v>
      </c>
      <c r="AL9" s="3">
        <v>200000</v>
      </c>
      <c r="AM9" s="3">
        <v>0</v>
      </c>
      <c r="AN9" s="3">
        <v>16660</v>
      </c>
      <c r="AO9" s="3"/>
      <c r="AP9" s="67">
        <v>314794</v>
      </c>
      <c r="AQ9" s="3">
        <v>583426</v>
      </c>
      <c r="AR9" s="3">
        <v>314794</v>
      </c>
      <c r="AS9" s="3">
        <v>314794</v>
      </c>
      <c r="AT9" s="3">
        <v>0</v>
      </c>
    </row>
    <row r="10" spans="1:46" x14ac:dyDescent="0.35">
      <c r="A10" t="s">
        <v>80</v>
      </c>
      <c r="B10" t="s">
        <v>276</v>
      </c>
      <c r="C10" t="s">
        <v>389</v>
      </c>
      <c r="D10" t="s">
        <v>922</v>
      </c>
      <c r="E10" t="s">
        <v>927</v>
      </c>
      <c r="F10" t="s">
        <v>65</v>
      </c>
      <c r="G10" s="3">
        <v>36403</v>
      </c>
      <c r="H10" s="3">
        <v>3209569</v>
      </c>
      <c r="I10" s="3">
        <v>3209569</v>
      </c>
      <c r="J10" s="3">
        <v>88967</v>
      </c>
      <c r="K10" s="3">
        <v>6661</v>
      </c>
      <c r="L10" s="3">
        <v>0</v>
      </c>
      <c r="M10" s="3">
        <v>0</v>
      </c>
      <c r="N10" s="3">
        <v>0</v>
      </c>
      <c r="O10" s="3">
        <v>117900</v>
      </c>
      <c r="P10" s="3">
        <v>80752</v>
      </c>
      <c r="Q10" s="3">
        <v>0</v>
      </c>
      <c r="R10" s="3">
        <v>0</v>
      </c>
      <c r="S10" s="3">
        <v>0</v>
      </c>
      <c r="T10" s="3">
        <v>0</v>
      </c>
      <c r="U10" s="3">
        <v>0</v>
      </c>
      <c r="V10" s="3">
        <v>0</v>
      </c>
      <c r="W10" s="3">
        <v>2725</v>
      </c>
      <c r="X10" s="3">
        <v>0</v>
      </c>
      <c r="Y10" s="3">
        <v>0</v>
      </c>
      <c r="Z10" s="3">
        <v>4242</v>
      </c>
      <c r="AA10" s="67">
        <v>225935.25</v>
      </c>
      <c r="AB10" s="67">
        <v>75311.75</v>
      </c>
      <c r="AC10" s="3">
        <v>27005</v>
      </c>
      <c r="AD10" s="3">
        <v>22773</v>
      </c>
      <c r="AE10" s="3">
        <v>0</v>
      </c>
      <c r="AF10" s="3">
        <v>7875</v>
      </c>
      <c r="AG10" s="3">
        <v>0</v>
      </c>
      <c r="AH10" s="3">
        <v>0</v>
      </c>
      <c r="AI10" s="3">
        <v>0</v>
      </c>
      <c r="AJ10" s="3">
        <v>0</v>
      </c>
      <c r="AK10" s="3">
        <v>0</v>
      </c>
      <c r="AL10" s="3">
        <v>0</v>
      </c>
      <c r="AM10" s="3">
        <v>0</v>
      </c>
      <c r="AN10" s="3">
        <v>138775</v>
      </c>
      <c r="AO10" s="3"/>
      <c r="AP10" s="67">
        <v>271739.75</v>
      </c>
      <c r="AQ10" s="3">
        <v>497675</v>
      </c>
      <c r="AR10" s="3">
        <v>271740</v>
      </c>
      <c r="AS10" s="3">
        <v>271740</v>
      </c>
      <c r="AT10" s="3">
        <v>0</v>
      </c>
    </row>
    <row r="11" spans="1:46" x14ac:dyDescent="0.35">
      <c r="A11" t="s">
        <v>278</v>
      </c>
      <c r="B11" t="s">
        <v>279</v>
      </c>
      <c r="C11" t="s">
        <v>930</v>
      </c>
      <c r="D11" t="s">
        <v>924</v>
      </c>
      <c r="F11" t="s">
        <v>65</v>
      </c>
      <c r="G11" s="3">
        <v>327</v>
      </c>
      <c r="H11" s="3">
        <v>28831</v>
      </c>
      <c r="I11" s="3">
        <v>28831</v>
      </c>
      <c r="J11" s="3">
        <v>10000</v>
      </c>
      <c r="K11" s="3">
        <v>0</v>
      </c>
      <c r="L11" s="3">
        <v>10000</v>
      </c>
      <c r="M11" s="3">
        <v>3000</v>
      </c>
      <c r="N11" s="3">
        <v>0</v>
      </c>
      <c r="O11" s="3">
        <v>2000</v>
      </c>
      <c r="P11" s="3">
        <v>5000</v>
      </c>
      <c r="Q11" s="3">
        <v>2000</v>
      </c>
      <c r="R11" s="3">
        <v>1000</v>
      </c>
      <c r="S11" s="3">
        <v>0</v>
      </c>
      <c r="T11" s="3">
        <v>0</v>
      </c>
      <c r="U11" s="3">
        <v>1000</v>
      </c>
      <c r="V11" s="3">
        <v>0</v>
      </c>
      <c r="W11" s="3">
        <v>2000</v>
      </c>
      <c r="X11" s="3">
        <v>0</v>
      </c>
      <c r="Y11" s="3">
        <v>0</v>
      </c>
      <c r="Z11" s="3">
        <v>0</v>
      </c>
      <c r="AA11" s="67">
        <v>27000</v>
      </c>
      <c r="AB11" s="67">
        <v>9000</v>
      </c>
      <c r="AC11" s="3">
        <v>5000</v>
      </c>
      <c r="AD11" s="3">
        <v>5000</v>
      </c>
      <c r="AE11" s="3">
        <v>0</v>
      </c>
      <c r="AF11" s="3">
        <v>5000</v>
      </c>
      <c r="AG11" s="3">
        <v>0</v>
      </c>
      <c r="AH11" s="3">
        <v>0</v>
      </c>
      <c r="AI11" s="3">
        <v>3000</v>
      </c>
      <c r="AJ11" s="3">
        <v>0</v>
      </c>
      <c r="AK11" s="3">
        <v>2000</v>
      </c>
      <c r="AL11" s="3">
        <v>0</v>
      </c>
      <c r="AM11" s="3">
        <v>0</v>
      </c>
      <c r="AN11" s="3">
        <v>0</v>
      </c>
      <c r="AO11" s="3"/>
      <c r="AP11" s="67">
        <v>29000</v>
      </c>
      <c r="AQ11" s="3">
        <v>56000</v>
      </c>
      <c r="AR11" s="3">
        <v>28831</v>
      </c>
      <c r="AS11" s="3">
        <v>28831</v>
      </c>
      <c r="AT11" s="3">
        <v>0</v>
      </c>
    </row>
    <row r="12" spans="1:46" x14ac:dyDescent="0.35">
      <c r="A12" t="s">
        <v>81</v>
      </c>
      <c r="B12" t="s">
        <v>281</v>
      </c>
      <c r="C12" t="s">
        <v>921</v>
      </c>
      <c r="D12" t="s">
        <v>931</v>
      </c>
      <c r="F12" t="s">
        <v>65</v>
      </c>
      <c r="G12" s="3">
        <v>45624</v>
      </c>
      <c r="H12" s="3">
        <v>4022564</v>
      </c>
      <c r="I12" s="3">
        <v>4022564</v>
      </c>
      <c r="J12" s="3">
        <v>113289</v>
      </c>
      <c r="K12" s="3">
        <v>1386</v>
      </c>
      <c r="L12" s="3">
        <v>25953</v>
      </c>
      <c r="M12" s="3">
        <v>2014</v>
      </c>
      <c r="N12" s="3">
        <v>0</v>
      </c>
      <c r="O12" s="3">
        <v>49368</v>
      </c>
      <c r="P12" s="3">
        <v>141179</v>
      </c>
      <c r="Q12" s="3">
        <v>0</v>
      </c>
      <c r="R12" s="3">
        <v>41483</v>
      </c>
      <c r="S12" s="3">
        <v>0</v>
      </c>
      <c r="T12" s="3">
        <v>0</v>
      </c>
      <c r="U12" s="3">
        <v>0</v>
      </c>
      <c r="V12" s="3">
        <v>0</v>
      </c>
      <c r="W12" s="3">
        <v>11304</v>
      </c>
      <c r="X12" s="3">
        <v>0</v>
      </c>
      <c r="Y12" s="3">
        <v>5000</v>
      </c>
      <c r="Z12" s="3">
        <v>0</v>
      </c>
      <c r="AA12" s="67">
        <v>293232</v>
      </c>
      <c r="AB12" s="67">
        <v>97744</v>
      </c>
      <c r="AC12" s="3">
        <v>660885</v>
      </c>
      <c r="AD12" s="3">
        <v>0</v>
      </c>
      <c r="AE12" s="3">
        <v>0</v>
      </c>
      <c r="AF12" s="3">
        <v>200000</v>
      </c>
      <c r="AG12" s="3">
        <v>0</v>
      </c>
      <c r="AH12" s="3">
        <v>0</v>
      </c>
      <c r="AI12" s="3">
        <v>0</v>
      </c>
      <c r="AJ12" s="3">
        <v>0</v>
      </c>
      <c r="AK12" s="3">
        <v>0</v>
      </c>
      <c r="AL12" s="3">
        <v>0</v>
      </c>
      <c r="AM12" s="3">
        <v>0</v>
      </c>
      <c r="AN12" s="3">
        <v>94141</v>
      </c>
      <c r="AO12" s="3"/>
      <c r="AP12" s="67">
        <v>1052770</v>
      </c>
      <c r="AQ12" s="3">
        <v>1346002</v>
      </c>
      <c r="AR12" s="3">
        <v>1052770</v>
      </c>
      <c r="AS12" s="3">
        <v>1052770</v>
      </c>
      <c r="AT12" s="3">
        <v>0</v>
      </c>
    </row>
    <row r="13" spans="1:46" x14ac:dyDescent="0.35">
      <c r="A13" t="s">
        <v>82</v>
      </c>
      <c r="B13" t="s">
        <v>284</v>
      </c>
      <c r="C13" t="s">
        <v>891</v>
      </c>
      <c r="D13" t="s">
        <v>922</v>
      </c>
      <c r="F13" t="s">
        <v>65</v>
      </c>
      <c r="G13" s="3">
        <v>6346</v>
      </c>
      <c r="H13" s="3">
        <v>559512</v>
      </c>
      <c r="I13" s="3">
        <v>559512</v>
      </c>
      <c r="J13" s="3">
        <v>128050</v>
      </c>
      <c r="K13" s="3">
        <v>0</v>
      </c>
      <c r="L13" s="3">
        <v>3779</v>
      </c>
      <c r="M13" s="3">
        <v>0</v>
      </c>
      <c r="N13" s="3">
        <v>0</v>
      </c>
      <c r="O13" s="3">
        <v>7297</v>
      </c>
      <c r="P13" s="3">
        <v>6864</v>
      </c>
      <c r="Q13" s="3">
        <v>0</v>
      </c>
      <c r="R13" s="3">
        <v>7389</v>
      </c>
      <c r="S13" s="3">
        <v>0</v>
      </c>
      <c r="T13" s="3">
        <v>0</v>
      </c>
      <c r="U13" s="3">
        <v>0</v>
      </c>
      <c r="V13" s="3">
        <v>0</v>
      </c>
      <c r="W13" s="3">
        <v>0</v>
      </c>
      <c r="X13" s="3">
        <v>0</v>
      </c>
      <c r="Y13" s="3">
        <v>0</v>
      </c>
      <c r="Z13" s="3">
        <v>0</v>
      </c>
      <c r="AA13" s="67">
        <v>115034.25</v>
      </c>
      <c r="AB13" s="67">
        <v>38344.75</v>
      </c>
      <c r="AC13" s="3">
        <v>13825</v>
      </c>
      <c r="AD13" s="3">
        <v>0</v>
      </c>
      <c r="AE13" s="3">
        <v>0</v>
      </c>
      <c r="AF13" s="3">
        <v>0</v>
      </c>
      <c r="AG13" s="3">
        <v>0</v>
      </c>
      <c r="AH13" s="3">
        <v>0</v>
      </c>
      <c r="AI13" s="3">
        <v>0</v>
      </c>
      <c r="AJ13" s="3">
        <v>0</v>
      </c>
      <c r="AK13" s="3">
        <v>0</v>
      </c>
      <c r="AL13" s="3">
        <v>0</v>
      </c>
      <c r="AM13" s="3">
        <v>0</v>
      </c>
      <c r="AN13" s="3">
        <v>47469</v>
      </c>
      <c r="AO13" s="3"/>
      <c r="AP13" s="67">
        <v>99638.75</v>
      </c>
      <c r="AQ13" s="3">
        <v>214673</v>
      </c>
      <c r="AR13" s="3">
        <v>99639</v>
      </c>
      <c r="AS13" s="3">
        <v>99639</v>
      </c>
      <c r="AT13" s="3">
        <v>0</v>
      </c>
    </row>
    <row r="14" spans="1:46" x14ac:dyDescent="0.35">
      <c r="A14" t="s">
        <v>83</v>
      </c>
      <c r="B14" t="s">
        <v>287</v>
      </c>
      <c r="C14" t="s">
        <v>921</v>
      </c>
      <c r="D14" t="s">
        <v>922</v>
      </c>
      <c r="F14" t="s">
        <v>65</v>
      </c>
      <c r="G14" s="3">
        <v>3234</v>
      </c>
      <c r="H14" s="3">
        <v>285134</v>
      </c>
      <c r="I14" s="3">
        <v>285134</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67">
        <v>0</v>
      </c>
      <c r="AB14" s="67">
        <v>0</v>
      </c>
      <c r="AC14" s="3">
        <v>0</v>
      </c>
      <c r="AD14" s="3">
        <v>0</v>
      </c>
      <c r="AE14" s="3">
        <v>0</v>
      </c>
      <c r="AF14" s="3">
        <v>0</v>
      </c>
      <c r="AG14" s="3">
        <v>0</v>
      </c>
      <c r="AH14" s="3">
        <v>0</v>
      </c>
      <c r="AI14" s="3">
        <v>0</v>
      </c>
      <c r="AJ14" s="3">
        <v>0</v>
      </c>
      <c r="AK14" s="3">
        <v>0</v>
      </c>
      <c r="AL14" s="3">
        <v>0</v>
      </c>
      <c r="AM14" s="3">
        <v>0</v>
      </c>
      <c r="AN14" s="3">
        <v>0</v>
      </c>
      <c r="AO14" s="3"/>
      <c r="AP14" s="67">
        <v>0</v>
      </c>
      <c r="AQ14" s="3">
        <v>0</v>
      </c>
      <c r="AR14" s="3">
        <v>0</v>
      </c>
      <c r="AS14" s="3">
        <v>0</v>
      </c>
      <c r="AT14" s="3">
        <v>0</v>
      </c>
    </row>
    <row r="15" spans="1:46" x14ac:dyDescent="0.35">
      <c r="A15" t="s">
        <v>84</v>
      </c>
      <c r="B15" t="s">
        <v>289</v>
      </c>
      <c r="C15" t="s">
        <v>399</v>
      </c>
      <c r="D15" t="s">
        <v>926</v>
      </c>
      <c r="F15" t="s">
        <v>72</v>
      </c>
      <c r="G15" s="3">
        <v>1734</v>
      </c>
      <c r="H15" s="3">
        <v>152883</v>
      </c>
      <c r="I15" s="3">
        <v>152883</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67">
        <v>0</v>
      </c>
      <c r="AB15" s="67">
        <v>0</v>
      </c>
      <c r="AC15" s="3">
        <v>0</v>
      </c>
      <c r="AD15" s="3">
        <v>0</v>
      </c>
      <c r="AE15" s="3">
        <v>0</v>
      </c>
      <c r="AF15" s="3">
        <v>0</v>
      </c>
      <c r="AG15" s="3">
        <v>0</v>
      </c>
      <c r="AH15" s="3">
        <v>0</v>
      </c>
      <c r="AI15" s="3">
        <v>0</v>
      </c>
      <c r="AJ15" s="3">
        <v>0</v>
      </c>
      <c r="AK15" s="3">
        <v>0</v>
      </c>
      <c r="AL15" s="3">
        <v>0</v>
      </c>
      <c r="AM15" s="3">
        <v>0</v>
      </c>
      <c r="AN15" s="3">
        <v>0</v>
      </c>
      <c r="AO15" s="3"/>
      <c r="AP15" s="67">
        <v>0</v>
      </c>
      <c r="AQ15" s="3">
        <v>0</v>
      </c>
      <c r="AR15" s="3">
        <v>0</v>
      </c>
      <c r="AS15" s="3">
        <v>0</v>
      </c>
      <c r="AT15" s="3">
        <v>0</v>
      </c>
    </row>
    <row r="16" spans="1:46" x14ac:dyDescent="0.35">
      <c r="A16" t="s">
        <v>85</v>
      </c>
      <c r="B16" t="s">
        <v>292</v>
      </c>
      <c r="C16" t="s">
        <v>921</v>
      </c>
      <c r="D16" t="s">
        <v>931</v>
      </c>
      <c r="F16" t="s">
        <v>65</v>
      </c>
      <c r="G16" s="3">
        <v>17739</v>
      </c>
      <c r="H16" s="3">
        <v>1564007</v>
      </c>
      <c r="I16" s="3">
        <v>1564007</v>
      </c>
      <c r="J16" s="3">
        <v>50000</v>
      </c>
      <c r="K16" s="3">
        <v>0</v>
      </c>
      <c r="L16" s="3">
        <v>0</v>
      </c>
      <c r="M16" s="3">
        <v>40000</v>
      </c>
      <c r="N16" s="3">
        <v>0</v>
      </c>
      <c r="O16" s="3">
        <v>100000</v>
      </c>
      <c r="P16" s="3">
        <v>25000</v>
      </c>
      <c r="Q16" s="3">
        <v>0</v>
      </c>
      <c r="R16" s="3">
        <v>0</v>
      </c>
      <c r="S16" s="3">
        <v>0</v>
      </c>
      <c r="T16" s="3">
        <v>0</v>
      </c>
      <c r="U16" s="3">
        <v>0</v>
      </c>
      <c r="V16" s="3">
        <v>0</v>
      </c>
      <c r="W16" s="3">
        <v>0</v>
      </c>
      <c r="X16" s="3">
        <v>0</v>
      </c>
      <c r="Y16" s="3">
        <v>0</v>
      </c>
      <c r="Z16" s="3">
        <v>0</v>
      </c>
      <c r="AA16" s="67">
        <v>161250</v>
      </c>
      <c r="AB16" s="67">
        <v>53750</v>
      </c>
      <c r="AC16" s="3">
        <v>25000</v>
      </c>
      <c r="AD16" s="3">
        <v>0</v>
      </c>
      <c r="AE16" s="3">
        <v>0</v>
      </c>
      <c r="AF16" s="3">
        <v>0</v>
      </c>
      <c r="AG16" s="3">
        <v>0</v>
      </c>
      <c r="AH16" s="3">
        <v>10000</v>
      </c>
      <c r="AI16" s="3">
        <v>0</v>
      </c>
      <c r="AJ16" s="3">
        <v>0</v>
      </c>
      <c r="AK16" s="3">
        <v>0</v>
      </c>
      <c r="AL16" s="3">
        <v>0</v>
      </c>
      <c r="AM16" s="3">
        <v>0</v>
      </c>
      <c r="AN16" s="3">
        <v>1475257</v>
      </c>
      <c r="AO16" s="3"/>
      <c r="AP16" s="67">
        <v>1564007</v>
      </c>
      <c r="AQ16" s="3">
        <v>1725257</v>
      </c>
      <c r="AR16" s="3">
        <v>1564007</v>
      </c>
      <c r="AS16" s="3">
        <v>1564007</v>
      </c>
      <c r="AT16" s="3">
        <v>0</v>
      </c>
    </row>
    <row r="17" spans="1:46" x14ac:dyDescent="0.35">
      <c r="A17" t="s">
        <v>86</v>
      </c>
      <c r="B17" t="s">
        <v>295</v>
      </c>
      <c r="C17" t="s">
        <v>891</v>
      </c>
      <c r="D17" t="s">
        <v>929</v>
      </c>
      <c r="F17" t="s">
        <v>72</v>
      </c>
      <c r="G17" s="3">
        <v>11753</v>
      </c>
      <c r="H17" s="3">
        <v>1036235</v>
      </c>
      <c r="I17" s="3">
        <v>1036235</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67">
        <v>0</v>
      </c>
      <c r="AB17" s="67">
        <v>0</v>
      </c>
      <c r="AC17" s="3">
        <v>0</v>
      </c>
      <c r="AD17" s="3">
        <v>0</v>
      </c>
      <c r="AE17" s="3">
        <v>0</v>
      </c>
      <c r="AF17" s="3">
        <v>0</v>
      </c>
      <c r="AG17" s="3">
        <v>0</v>
      </c>
      <c r="AH17" s="3">
        <v>0</v>
      </c>
      <c r="AI17" s="3">
        <v>0</v>
      </c>
      <c r="AJ17" s="3">
        <v>0</v>
      </c>
      <c r="AK17" s="3">
        <v>0</v>
      </c>
      <c r="AL17" s="3">
        <v>0</v>
      </c>
      <c r="AM17" s="3">
        <v>0</v>
      </c>
      <c r="AN17" s="3">
        <v>0</v>
      </c>
      <c r="AO17" s="3"/>
      <c r="AP17" s="67">
        <v>0</v>
      </c>
      <c r="AQ17" s="3">
        <v>0</v>
      </c>
      <c r="AR17" s="3">
        <v>0</v>
      </c>
      <c r="AS17" s="3">
        <v>0</v>
      </c>
      <c r="AT17" s="3">
        <v>0</v>
      </c>
    </row>
    <row r="18" spans="1:46" x14ac:dyDescent="0.35">
      <c r="A18" t="s">
        <v>87</v>
      </c>
      <c r="B18" t="s">
        <v>299</v>
      </c>
      <c r="C18" t="s">
        <v>923</v>
      </c>
      <c r="D18" t="s">
        <v>932</v>
      </c>
      <c r="F18" t="s">
        <v>65</v>
      </c>
      <c r="G18" s="3">
        <v>45117</v>
      </c>
      <c r="H18" s="3">
        <v>3977863</v>
      </c>
      <c r="I18" s="3">
        <v>3977863</v>
      </c>
      <c r="J18" s="3">
        <v>202271</v>
      </c>
      <c r="K18" s="3">
        <v>9711</v>
      </c>
      <c r="L18" s="3">
        <v>13300</v>
      </c>
      <c r="M18" s="3">
        <v>154</v>
      </c>
      <c r="N18" s="3">
        <v>12923</v>
      </c>
      <c r="O18" s="3">
        <v>72805</v>
      </c>
      <c r="P18" s="3">
        <v>19165</v>
      </c>
      <c r="Q18" s="3">
        <v>0</v>
      </c>
      <c r="R18" s="3">
        <v>0</v>
      </c>
      <c r="S18" s="3">
        <v>0</v>
      </c>
      <c r="T18" s="3">
        <v>0</v>
      </c>
      <c r="U18" s="3">
        <v>0</v>
      </c>
      <c r="V18" s="3">
        <v>0</v>
      </c>
      <c r="W18" s="3">
        <v>0</v>
      </c>
      <c r="X18" s="3">
        <v>772</v>
      </c>
      <c r="Y18" s="3">
        <v>0</v>
      </c>
      <c r="Z18" s="3">
        <v>0</v>
      </c>
      <c r="AA18" s="67">
        <v>248325.75</v>
      </c>
      <c r="AB18" s="67">
        <v>82775.25</v>
      </c>
      <c r="AC18" s="3">
        <v>87149</v>
      </c>
      <c r="AD18" s="3">
        <v>0</v>
      </c>
      <c r="AE18" s="3">
        <v>0</v>
      </c>
      <c r="AF18" s="3">
        <v>560540</v>
      </c>
      <c r="AG18" s="3">
        <v>0</v>
      </c>
      <c r="AH18" s="3">
        <v>0</v>
      </c>
      <c r="AI18" s="3">
        <v>0</v>
      </c>
      <c r="AJ18" s="3">
        <v>0</v>
      </c>
      <c r="AK18" s="3">
        <v>0</v>
      </c>
      <c r="AL18" s="3">
        <v>0</v>
      </c>
      <c r="AM18" s="3">
        <v>0</v>
      </c>
      <c r="AN18" s="3">
        <v>0</v>
      </c>
      <c r="AO18" s="3"/>
      <c r="AP18" s="67">
        <v>730464.25</v>
      </c>
      <c r="AQ18" s="3">
        <v>978790</v>
      </c>
      <c r="AR18" s="3">
        <v>730464</v>
      </c>
      <c r="AS18" s="3">
        <v>730464</v>
      </c>
      <c r="AT18" s="3">
        <v>0</v>
      </c>
    </row>
    <row r="19" spans="1:46" x14ac:dyDescent="0.35">
      <c r="A19" t="s">
        <v>88</v>
      </c>
      <c r="B19" t="s">
        <v>302</v>
      </c>
      <c r="C19" t="s">
        <v>891</v>
      </c>
      <c r="D19" t="s">
        <v>929</v>
      </c>
      <c r="F19" t="s">
        <v>65</v>
      </c>
      <c r="G19" s="3">
        <v>16782</v>
      </c>
      <c r="H19" s="3">
        <v>1479631</v>
      </c>
      <c r="I19" s="3">
        <v>1479631</v>
      </c>
      <c r="J19" s="3">
        <v>53414</v>
      </c>
      <c r="K19" s="3">
        <v>0</v>
      </c>
      <c r="L19" s="3">
        <v>0</v>
      </c>
      <c r="M19" s="3">
        <v>15000</v>
      </c>
      <c r="N19" s="3">
        <v>0</v>
      </c>
      <c r="O19" s="3">
        <v>23921</v>
      </c>
      <c r="P19" s="3">
        <v>71639</v>
      </c>
      <c r="Q19" s="3">
        <v>0</v>
      </c>
      <c r="R19" s="3">
        <v>15000</v>
      </c>
      <c r="S19" s="3">
        <v>0</v>
      </c>
      <c r="T19" s="3">
        <v>0</v>
      </c>
      <c r="U19" s="3">
        <v>0</v>
      </c>
      <c r="V19" s="3">
        <v>0</v>
      </c>
      <c r="W19" s="3">
        <v>2500</v>
      </c>
      <c r="X19" s="3">
        <v>0</v>
      </c>
      <c r="Y19" s="3">
        <v>0</v>
      </c>
      <c r="Z19" s="3">
        <v>0</v>
      </c>
      <c r="AA19" s="67">
        <v>136105.5</v>
      </c>
      <c r="AB19" s="67">
        <v>45368.5</v>
      </c>
      <c r="AC19" s="3">
        <v>35836</v>
      </c>
      <c r="AD19" s="3">
        <v>1319</v>
      </c>
      <c r="AE19" s="3">
        <v>0</v>
      </c>
      <c r="AF19" s="3">
        <v>17896</v>
      </c>
      <c r="AG19" s="3">
        <v>0</v>
      </c>
      <c r="AH19" s="3">
        <v>18044</v>
      </c>
      <c r="AI19" s="3">
        <v>0</v>
      </c>
      <c r="AJ19" s="3">
        <v>22500</v>
      </c>
      <c r="AK19" s="3">
        <v>0</v>
      </c>
      <c r="AL19" s="3">
        <v>0</v>
      </c>
      <c r="AM19" s="3">
        <v>0</v>
      </c>
      <c r="AN19" s="3">
        <v>12314</v>
      </c>
      <c r="AO19" s="3"/>
      <c r="AP19" s="67">
        <v>153277.5</v>
      </c>
      <c r="AQ19" s="3">
        <v>289383</v>
      </c>
      <c r="AR19" s="3">
        <v>153278</v>
      </c>
      <c r="AS19" s="3">
        <v>153278</v>
      </c>
      <c r="AT19" s="3">
        <v>0</v>
      </c>
    </row>
    <row r="20" spans="1:46" x14ac:dyDescent="0.35">
      <c r="A20" t="s">
        <v>89</v>
      </c>
      <c r="B20" t="s">
        <v>305</v>
      </c>
      <c r="C20" t="s">
        <v>611</v>
      </c>
      <c r="D20" t="s">
        <v>920</v>
      </c>
      <c r="F20" t="s">
        <v>65</v>
      </c>
      <c r="G20" s="3">
        <v>4519</v>
      </c>
      <c r="H20" s="3">
        <v>398430</v>
      </c>
      <c r="I20" s="3">
        <v>398430</v>
      </c>
      <c r="J20" s="3">
        <v>16652</v>
      </c>
      <c r="K20" s="3">
        <v>0</v>
      </c>
      <c r="L20" s="3">
        <v>0</v>
      </c>
      <c r="M20" s="3">
        <v>0</v>
      </c>
      <c r="N20" s="3">
        <v>0</v>
      </c>
      <c r="O20" s="3">
        <v>20130</v>
      </c>
      <c r="P20" s="3">
        <v>48867</v>
      </c>
      <c r="Q20" s="3">
        <v>0</v>
      </c>
      <c r="R20" s="3">
        <v>0</v>
      </c>
      <c r="S20" s="3">
        <v>0</v>
      </c>
      <c r="T20" s="3">
        <v>0</v>
      </c>
      <c r="U20" s="3">
        <v>0</v>
      </c>
      <c r="V20" s="3">
        <v>0</v>
      </c>
      <c r="W20" s="3">
        <v>108</v>
      </c>
      <c r="X20" s="3">
        <v>0</v>
      </c>
      <c r="Y20" s="3">
        <v>0</v>
      </c>
      <c r="Z20" s="3">
        <v>8216</v>
      </c>
      <c r="AA20" s="67">
        <v>70479.75</v>
      </c>
      <c r="AB20" s="67">
        <v>23493.25</v>
      </c>
      <c r="AC20" s="3">
        <v>17016</v>
      </c>
      <c r="AD20" s="3">
        <v>0</v>
      </c>
      <c r="AE20" s="3">
        <v>0</v>
      </c>
      <c r="AF20" s="3">
        <v>17344</v>
      </c>
      <c r="AG20" s="3">
        <v>0</v>
      </c>
      <c r="AH20" s="3">
        <v>0</v>
      </c>
      <c r="AI20" s="3">
        <v>0</v>
      </c>
      <c r="AJ20" s="3">
        <v>0</v>
      </c>
      <c r="AK20" s="3">
        <v>404</v>
      </c>
      <c r="AL20" s="3">
        <v>0</v>
      </c>
      <c r="AM20" s="3">
        <v>0</v>
      </c>
      <c r="AN20" s="3">
        <v>9433</v>
      </c>
      <c r="AO20" s="3"/>
      <c r="AP20" s="67">
        <v>67690.25</v>
      </c>
      <c r="AQ20" s="3">
        <v>138170</v>
      </c>
      <c r="AR20" s="3">
        <v>67690</v>
      </c>
      <c r="AS20" s="3">
        <v>67690</v>
      </c>
      <c r="AT20" s="3">
        <v>0</v>
      </c>
    </row>
    <row r="21" spans="1:46" x14ac:dyDescent="0.35">
      <c r="A21" t="s">
        <v>90</v>
      </c>
      <c r="B21" t="s">
        <v>306</v>
      </c>
      <c r="C21" t="s">
        <v>921</v>
      </c>
      <c r="D21" t="s">
        <v>922</v>
      </c>
      <c r="F21" t="s">
        <v>65</v>
      </c>
      <c r="G21" s="3">
        <v>8164</v>
      </c>
      <c r="H21" s="3">
        <v>719801</v>
      </c>
      <c r="I21" s="3">
        <v>719801</v>
      </c>
      <c r="J21" s="3">
        <v>0</v>
      </c>
      <c r="K21" s="3">
        <v>17000</v>
      </c>
      <c r="L21" s="3">
        <v>0</v>
      </c>
      <c r="M21" s="3">
        <v>0</v>
      </c>
      <c r="N21" s="3">
        <v>0</v>
      </c>
      <c r="O21" s="3">
        <v>9500</v>
      </c>
      <c r="P21" s="3">
        <v>12500</v>
      </c>
      <c r="Q21" s="3">
        <v>0</v>
      </c>
      <c r="R21" s="3">
        <v>10000</v>
      </c>
      <c r="S21" s="3">
        <v>0</v>
      </c>
      <c r="T21" s="3">
        <v>0</v>
      </c>
      <c r="U21" s="3">
        <v>0</v>
      </c>
      <c r="V21" s="3">
        <v>0</v>
      </c>
      <c r="W21" s="3">
        <v>0</v>
      </c>
      <c r="X21" s="3">
        <v>0</v>
      </c>
      <c r="Y21" s="3">
        <v>0</v>
      </c>
      <c r="Z21" s="3">
        <v>0</v>
      </c>
      <c r="AA21" s="67">
        <v>36750</v>
      </c>
      <c r="AB21" s="67">
        <v>12250</v>
      </c>
      <c r="AC21" s="3">
        <v>16000</v>
      </c>
      <c r="AD21" s="3">
        <v>0</v>
      </c>
      <c r="AE21" s="3">
        <v>0</v>
      </c>
      <c r="AF21" s="3">
        <v>0</v>
      </c>
      <c r="AG21" s="3">
        <v>0</v>
      </c>
      <c r="AH21" s="3">
        <v>0</v>
      </c>
      <c r="AI21" s="3">
        <v>0</v>
      </c>
      <c r="AJ21" s="3">
        <v>0</v>
      </c>
      <c r="AK21" s="3">
        <v>0</v>
      </c>
      <c r="AL21" s="3">
        <v>0</v>
      </c>
      <c r="AM21" s="3">
        <v>0</v>
      </c>
      <c r="AN21" s="3">
        <v>0</v>
      </c>
      <c r="AO21" s="3"/>
      <c r="AP21" s="67">
        <v>28250</v>
      </c>
      <c r="AQ21" s="3">
        <v>65000</v>
      </c>
      <c r="AR21" s="3">
        <v>28250</v>
      </c>
      <c r="AS21" s="3">
        <v>28250</v>
      </c>
      <c r="AT21" s="3">
        <v>0</v>
      </c>
    </row>
    <row r="22" spans="1:46" x14ac:dyDescent="0.35">
      <c r="A22" t="s">
        <v>91</v>
      </c>
      <c r="B22" t="s">
        <v>307</v>
      </c>
      <c r="C22" t="s">
        <v>307</v>
      </c>
      <c r="D22" t="s">
        <v>924</v>
      </c>
      <c r="F22" t="s">
        <v>65</v>
      </c>
      <c r="G22" s="3">
        <v>44460</v>
      </c>
      <c r="H22" s="3">
        <v>3919936</v>
      </c>
      <c r="I22" s="3">
        <v>3919936</v>
      </c>
      <c r="J22" s="3">
        <v>21600</v>
      </c>
      <c r="K22" s="3">
        <v>0</v>
      </c>
      <c r="L22" s="3">
        <v>6599</v>
      </c>
      <c r="M22" s="3">
        <v>3415</v>
      </c>
      <c r="N22" s="3">
        <v>1872</v>
      </c>
      <c r="O22" s="3">
        <v>37414</v>
      </c>
      <c r="P22" s="3">
        <v>47328</v>
      </c>
      <c r="Q22" s="3">
        <v>0</v>
      </c>
      <c r="R22" s="3">
        <v>0</v>
      </c>
      <c r="S22" s="3">
        <v>0</v>
      </c>
      <c r="T22" s="3">
        <v>0</v>
      </c>
      <c r="U22" s="3">
        <v>920</v>
      </c>
      <c r="V22" s="3">
        <v>237</v>
      </c>
      <c r="W22" s="3">
        <v>9958</v>
      </c>
      <c r="X22" s="3">
        <v>0</v>
      </c>
      <c r="Y22" s="3">
        <v>0</v>
      </c>
      <c r="Z22" s="3">
        <v>0</v>
      </c>
      <c r="AA22" s="67">
        <v>97007.25</v>
      </c>
      <c r="AB22" s="67">
        <v>32335.75</v>
      </c>
      <c r="AC22" s="3">
        <v>45570</v>
      </c>
      <c r="AD22" s="3">
        <v>5500</v>
      </c>
      <c r="AE22" s="3">
        <v>0</v>
      </c>
      <c r="AF22" s="3">
        <v>0</v>
      </c>
      <c r="AG22" s="3">
        <v>0</v>
      </c>
      <c r="AH22" s="3">
        <v>0</v>
      </c>
      <c r="AI22" s="3">
        <v>0</v>
      </c>
      <c r="AJ22" s="3">
        <v>0</v>
      </c>
      <c r="AK22" s="3">
        <v>0</v>
      </c>
      <c r="AL22" s="3">
        <v>0</v>
      </c>
      <c r="AM22" s="3">
        <v>0</v>
      </c>
      <c r="AN22" s="3">
        <v>76875</v>
      </c>
      <c r="AO22" s="3"/>
      <c r="AP22" s="67">
        <v>160280.75</v>
      </c>
      <c r="AQ22" s="3">
        <v>257288</v>
      </c>
      <c r="AR22" s="3">
        <v>160281</v>
      </c>
      <c r="AS22" s="3">
        <v>160281</v>
      </c>
      <c r="AT22" s="3">
        <v>0</v>
      </c>
    </row>
    <row r="23" spans="1:46" x14ac:dyDescent="0.35">
      <c r="A23" t="s">
        <v>92</v>
      </c>
      <c r="B23" t="s">
        <v>309</v>
      </c>
      <c r="C23" t="s">
        <v>891</v>
      </c>
      <c r="D23" t="s">
        <v>929</v>
      </c>
      <c r="F23" t="s">
        <v>65</v>
      </c>
      <c r="G23" s="3">
        <v>5592</v>
      </c>
      <c r="H23" s="3">
        <v>493034</v>
      </c>
      <c r="I23" s="3">
        <v>493034</v>
      </c>
      <c r="J23" s="3">
        <v>0</v>
      </c>
      <c r="K23" s="3">
        <v>0</v>
      </c>
      <c r="L23" s="3">
        <v>0</v>
      </c>
      <c r="M23" s="3">
        <v>5000</v>
      </c>
      <c r="N23" s="3">
        <v>17042</v>
      </c>
      <c r="O23" s="3">
        <v>43773</v>
      </c>
      <c r="P23" s="3">
        <v>107542</v>
      </c>
      <c r="Q23" s="3">
        <v>0</v>
      </c>
      <c r="R23" s="3">
        <v>2909</v>
      </c>
      <c r="S23" s="3">
        <v>0</v>
      </c>
      <c r="T23" s="3">
        <v>0</v>
      </c>
      <c r="U23" s="3">
        <v>100</v>
      </c>
      <c r="V23" s="3">
        <v>0</v>
      </c>
      <c r="W23" s="3">
        <v>2686</v>
      </c>
      <c r="X23" s="3">
        <v>304</v>
      </c>
      <c r="Y23" s="3">
        <v>0</v>
      </c>
      <c r="Z23" s="3">
        <v>0</v>
      </c>
      <c r="AA23" s="67">
        <v>134517</v>
      </c>
      <c r="AB23" s="67">
        <v>44839</v>
      </c>
      <c r="AC23" s="3">
        <v>38910</v>
      </c>
      <c r="AD23" s="3">
        <v>0</v>
      </c>
      <c r="AE23" s="3">
        <v>0</v>
      </c>
      <c r="AF23" s="3">
        <v>0</v>
      </c>
      <c r="AG23" s="3">
        <v>0</v>
      </c>
      <c r="AH23" s="3">
        <v>0</v>
      </c>
      <c r="AI23" s="3">
        <v>0</v>
      </c>
      <c r="AJ23" s="3">
        <v>0</v>
      </c>
      <c r="AK23" s="3">
        <v>0</v>
      </c>
      <c r="AL23" s="3">
        <v>0</v>
      </c>
      <c r="AM23" s="3">
        <v>0</v>
      </c>
      <c r="AN23" s="3">
        <v>0</v>
      </c>
      <c r="AO23" s="3"/>
      <c r="AP23" s="67">
        <v>83749</v>
      </c>
      <c r="AQ23" s="3">
        <v>218266</v>
      </c>
      <c r="AR23" s="3">
        <v>83749</v>
      </c>
      <c r="AS23" s="3">
        <v>83749</v>
      </c>
      <c r="AT23" s="3">
        <v>0</v>
      </c>
    </row>
    <row r="24" spans="1:46" x14ac:dyDescent="0.35">
      <c r="A24" t="s">
        <v>93</v>
      </c>
      <c r="B24" t="s">
        <v>311</v>
      </c>
      <c r="C24" t="s">
        <v>925</v>
      </c>
      <c r="D24" t="s">
        <v>926</v>
      </c>
      <c r="F24" t="s">
        <v>65</v>
      </c>
      <c r="G24" s="3">
        <v>1730</v>
      </c>
      <c r="H24" s="3">
        <v>152530</v>
      </c>
      <c r="I24" s="3">
        <v>152530</v>
      </c>
      <c r="J24" s="3">
        <v>152</v>
      </c>
      <c r="K24" s="3">
        <v>0</v>
      </c>
      <c r="L24" s="3">
        <v>0</v>
      </c>
      <c r="M24" s="3">
        <v>0</v>
      </c>
      <c r="N24" s="3">
        <v>0</v>
      </c>
      <c r="O24" s="3">
        <v>1394</v>
      </c>
      <c r="P24" s="3">
        <v>0</v>
      </c>
      <c r="Q24" s="3">
        <v>0</v>
      </c>
      <c r="R24" s="3">
        <v>0</v>
      </c>
      <c r="S24" s="3">
        <v>0</v>
      </c>
      <c r="T24" s="3">
        <v>0</v>
      </c>
      <c r="U24" s="3">
        <v>0</v>
      </c>
      <c r="V24" s="3">
        <v>0</v>
      </c>
      <c r="W24" s="3">
        <v>0</v>
      </c>
      <c r="X24" s="3">
        <v>0</v>
      </c>
      <c r="Y24" s="3">
        <v>0</v>
      </c>
      <c r="Z24" s="3">
        <v>0</v>
      </c>
      <c r="AA24" s="67">
        <v>1159.5</v>
      </c>
      <c r="AB24" s="67">
        <v>386.5</v>
      </c>
      <c r="AC24" s="3">
        <v>30</v>
      </c>
      <c r="AD24" s="3">
        <v>418</v>
      </c>
      <c r="AE24" s="3">
        <v>0</v>
      </c>
      <c r="AF24" s="3">
        <v>0</v>
      </c>
      <c r="AG24" s="3">
        <v>0</v>
      </c>
      <c r="AH24" s="3">
        <v>0</v>
      </c>
      <c r="AI24" s="3">
        <v>0</v>
      </c>
      <c r="AJ24" s="3">
        <v>0</v>
      </c>
      <c r="AK24" s="3">
        <v>0</v>
      </c>
      <c r="AL24" s="3">
        <v>0</v>
      </c>
      <c r="AM24" s="3">
        <v>0</v>
      </c>
      <c r="AN24" s="3">
        <v>1920</v>
      </c>
      <c r="AO24" s="3"/>
      <c r="AP24" s="67">
        <v>2754.5</v>
      </c>
      <c r="AQ24" s="3">
        <v>3914</v>
      </c>
      <c r="AR24" s="3">
        <v>2755</v>
      </c>
      <c r="AS24" s="3">
        <v>2755</v>
      </c>
      <c r="AT24" s="3">
        <v>0</v>
      </c>
    </row>
    <row r="25" spans="1:46" x14ac:dyDescent="0.35">
      <c r="A25" t="s">
        <v>94</v>
      </c>
      <c r="B25" t="s">
        <v>313</v>
      </c>
      <c r="C25" t="s">
        <v>921</v>
      </c>
      <c r="D25" t="s">
        <v>927</v>
      </c>
      <c r="F25" t="s">
        <v>65</v>
      </c>
      <c r="G25" s="3">
        <v>14195</v>
      </c>
      <c r="H25" s="3">
        <v>1251541</v>
      </c>
      <c r="I25" s="3">
        <v>1251541</v>
      </c>
      <c r="J25" s="3">
        <v>63350</v>
      </c>
      <c r="K25" s="3">
        <v>3482</v>
      </c>
      <c r="L25" s="3">
        <v>31839</v>
      </c>
      <c r="M25" s="3">
        <v>49601</v>
      </c>
      <c r="N25" s="3">
        <v>0</v>
      </c>
      <c r="O25" s="3">
        <v>214143</v>
      </c>
      <c r="P25" s="3">
        <v>98564</v>
      </c>
      <c r="Q25" s="3">
        <v>0</v>
      </c>
      <c r="R25" s="3">
        <v>7293</v>
      </c>
      <c r="S25" s="3">
        <v>0</v>
      </c>
      <c r="T25" s="3">
        <v>0</v>
      </c>
      <c r="U25" s="3">
        <v>0</v>
      </c>
      <c r="V25" s="3">
        <v>0</v>
      </c>
      <c r="W25" s="3">
        <v>65248</v>
      </c>
      <c r="X25" s="3">
        <v>0</v>
      </c>
      <c r="Y25" s="3">
        <v>0</v>
      </c>
      <c r="Z25" s="3">
        <v>1975</v>
      </c>
      <c r="AA25" s="67">
        <v>401621.25</v>
      </c>
      <c r="AB25" s="67">
        <v>133873.75</v>
      </c>
      <c r="AC25" s="3">
        <v>54973</v>
      </c>
      <c r="AD25" s="3">
        <v>5022</v>
      </c>
      <c r="AE25" s="3">
        <v>6000</v>
      </c>
      <c r="AF25" s="3">
        <v>143603</v>
      </c>
      <c r="AG25" s="3">
        <v>22403</v>
      </c>
      <c r="AH25" s="3">
        <v>0</v>
      </c>
      <c r="AI25" s="3">
        <v>0</v>
      </c>
      <c r="AJ25" s="3">
        <v>50856</v>
      </c>
      <c r="AK25" s="3">
        <v>525</v>
      </c>
      <c r="AL25" s="3">
        <v>0</v>
      </c>
      <c r="AM25" s="3">
        <v>500</v>
      </c>
      <c r="AN25" s="3">
        <v>76679</v>
      </c>
      <c r="AO25" s="3"/>
      <c r="AP25" s="67">
        <v>494434.75</v>
      </c>
      <c r="AQ25" s="3">
        <v>896056</v>
      </c>
      <c r="AR25" s="3">
        <v>494435</v>
      </c>
      <c r="AS25" s="3">
        <v>494435</v>
      </c>
      <c r="AT25" s="3">
        <v>0</v>
      </c>
    </row>
    <row r="26" spans="1:46" x14ac:dyDescent="0.35">
      <c r="A26" t="s">
        <v>95</v>
      </c>
      <c r="B26" t="s">
        <v>315</v>
      </c>
      <c r="C26" t="s">
        <v>928</v>
      </c>
      <c r="D26" t="s">
        <v>929</v>
      </c>
      <c r="F26" t="s">
        <v>65</v>
      </c>
      <c r="G26" s="3">
        <v>15134</v>
      </c>
      <c r="H26" s="3">
        <v>1334330</v>
      </c>
      <c r="I26" s="3">
        <v>1334330</v>
      </c>
      <c r="J26" s="3">
        <v>12872</v>
      </c>
      <c r="K26" s="3">
        <v>0</v>
      </c>
      <c r="L26" s="3">
        <v>0</v>
      </c>
      <c r="M26" s="3">
        <v>459</v>
      </c>
      <c r="N26" s="3">
        <v>60</v>
      </c>
      <c r="O26" s="3">
        <v>32320</v>
      </c>
      <c r="P26" s="3">
        <v>38410</v>
      </c>
      <c r="Q26" s="3">
        <v>0</v>
      </c>
      <c r="R26" s="3">
        <v>0</v>
      </c>
      <c r="S26" s="3">
        <v>0</v>
      </c>
      <c r="T26" s="3">
        <v>0</v>
      </c>
      <c r="U26" s="3">
        <v>0</v>
      </c>
      <c r="V26" s="3">
        <v>0</v>
      </c>
      <c r="W26" s="3">
        <v>1693</v>
      </c>
      <c r="X26" s="3">
        <v>0</v>
      </c>
      <c r="Y26" s="3">
        <v>0</v>
      </c>
      <c r="Z26" s="3">
        <v>0</v>
      </c>
      <c r="AA26" s="67">
        <v>64360.5</v>
      </c>
      <c r="AB26" s="67">
        <v>21453.5</v>
      </c>
      <c r="AC26" s="3">
        <v>7895</v>
      </c>
      <c r="AD26" s="3">
        <v>0</v>
      </c>
      <c r="AE26" s="3">
        <v>0</v>
      </c>
      <c r="AF26" s="3">
        <v>0</v>
      </c>
      <c r="AG26" s="3">
        <v>0</v>
      </c>
      <c r="AH26" s="3">
        <v>0</v>
      </c>
      <c r="AI26" s="3">
        <v>0</v>
      </c>
      <c r="AJ26" s="3">
        <v>0</v>
      </c>
      <c r="AK26" s="3">
        <v>0</v>
      </c>
      <c r="AL26" s="3">
        <v>0</v>
      </c>
      <c r="AM26" s="3">
        <v>0</v>
      </c>
      <c r="AN26" s="3">
        <v>0</v>
      </c>
      <c r="AO26" s="3"/>
      <c r="AP26" s="67">
        <v>29348.5</v>
      </c>
      <c r="AQ26" s="3">
        <v>93709</v>
      </c>
      <c r="AR26" s="3">
        <v>29349</v>
      </c>
      <c r="AS26" s="3">
        <v>29349</v>
      </c>
      <c r="AT26" s="3">
        <v>0</v>
      </c>
    </row>
    <row r="27" spans="1:46" x14ac:dyDescent="0.35">
      <c r="A27" t="s">
        <v>96</v>
      </c>
      <c r="B27" t="s">
        <v>318</v>
      </c>
      <c r="C27" t="s">
        <v>611</v>
      </c>
      <c r="D27" t="s">
        <v>929</v>
      </c>
      <c r="E27" t="s">
        <v>932</v>
      </c>
      <c r="F27" t="s">
        <v>65</v>
      </c>
      <c r="G27" s="3">
        <v>17182</v>
      </c>
      <c r="H27" s="3">
        <v>1514898</v>
      </c>
      <c r="I27" s="3">
        <v>1514898</v>
      </c>
      <c r="J27" s="3">
        <v>200000</v>
      </c>
      <c r="K27" s="3">
        <v>10000</v>
      </c>
      <c r="L27" s="3">
        <v>0</v>
      </c>
      <c r="M27" s="3">
        <v>0</v>
      </c>
      <c r="N27" s="3">
        <v>0</v>
      </c>
      <c r="O27" s="3">
        <v>50000</v>
      </c>
      <c r="P27" s="3">
        <v>40000</v>
      </c>
      <c r="Q27" s="3">
        <v>10000</v>
      </c>
      <c r="R27" s="3">
        <v>0</v>
      </c>
      <c r="S27" s="3">
        <v>0</v>
      </c>
      <c r="T27" s="3">
        <v>0</v>
      </c>
      <c r="U27" s="3">
        <v>0</v>
      </c>
      <c r="V27" s="3">
        <v>0</v>
      </c>
      <c r="W27" s="3">
        <v>0</v>
      </c>
      <c r="X27" s="3">
        <v>0</v>
      </c>
      <c r="Y27" s="3">
        <v>0</v>
      </c>
      <c r="Z27" s="3">
        <v>0</v>
      </c>
      <c r="AA27" s="67">
        <v>232500</v>
      </c>
      <c r="AB27" s="67">
        <v>77500</v>
      </c>
      <c r="AC27" s="3">
        <v>25000</v>
      </c>
      <c r="AD27" s="3">
        <v>0</v>
      </c>
      <c r="AE27" s="3">
        <v>0</v>
      </c>
      <c r="AF27" s="3">
        <v>50000</v>
      </c>
      <c r="AG27" s="3">
        <v>50000</v>
      </c>
      <c r="AH27" s="3">
        <v>15000</v>
      </c>
      <c r="AI27" s="3">
        <v>0</v>
      </c>
      <c r="AJ27" s="3">
        <v>0</v>
      </c>
      <c r="AK27" s="3">
        <v>10000</v>
      </c>
      <c r="AL27" s="3">
        <v>0</v>
      </c>
      <c r="AM27" s="3">
        <v>0</v>
      </c>
      <c r="AN27" s="3">
        <v>0</v>
      </c>
      <c r="AO27" s="3"/>
      <c r="AP27" s="67">
        <v>227500</v>
      </c>
      <c r="AQ27" s="3">
        <v>460000</v>
      </c>
      <c r="AR27" s="3">
        <v>227500</v>
      </c>
      <c r="AS27" s="3">
        <v>227500</v>
      </c>
      <c r="AT27" s="3">
        <v>0</v>
      </c>
    </row>
    <row r="28" spans="1:46" x14ac:dyDescent="0.35">
      <c r="A28" t="s">
        <v>97</v>
      </c>
      <c r="B28" t="s">
        <v>320</v>
      </c>
      <c r="C28" t="s">
        <v>921</v>
      </c>
      <c r="D28" t="s">
        <v>931</v>
      </c>
      <c r="F28" t="s">
        <v>65</v>
      </c>
      <c r="G28" s="3">
        <v>26330</v>
      </c>
      <c r="H28" s="3">
        <v>2321456</v>
      </c>
      <c r="I28" s="3">
        <v>2321456</v>
      </c>
      <c r="J28" s="3">
        <v>2523</v>
      </c>
      <c r="K28" s="3">
        <v>0</v>
      </c>
      <c r="L28" s="3">
        <v>0</v>
      </c>
      <c r="M28" s="3">
        <v>217</v>
      </c>
      <c r="N28" s="3">
        <v>0</v>
      </c>
      <c r="O28" s="3">
        <v>55163</v>
      </c>
      <c r="P28" s="3">
        <v>74859</v>
      </c>
      <c r="Q28" s="3">
        <v>0</v>
      </c>
      <c r="R28" s="3">
        <v>0</v>
      </c>
      <c r="S28" s="3">
        <v>0</v>
      </c>
      <c r="T28" s="3">
        <v>0</v>
      </c>
      <c r="U28" s="3">
        <v>0</v>
      </c>
      <c r="V28" s="3">
        <v>0</v>
      </c>
      <c r="W28" s="3">
        <v>983</v>
      </c>
      <c r="X28" s="3">
        <v>0</v>
      </c>
      <c r="Y28" s="3">
        <v>0</v>
      </c>
      <c r="Z28" s="3">
        <v>0</v>
      </c>
      <c r="AA28" s="67">
        <v>100308.75</v>
      </c>
      <c r="AB28" s="67">
        <v>33436.25</v>
      </c>
      <c r="AC28" s="3">
        <v>11710</v>
      </c>
      <c r="AD28" s="3">
        <v>0</v>
      </c>
      <c r="AE28" s="3">
        <v>0</v>
      </c>
      <c r="AF28" s="3">
        <v>646650</v>
      </c>
      <c r="AG28" s="3">
        <v>0</v>
      </c>
      <c r="AH28" s="3">
        <v>7930</v>
      </c>
      <c r="AI28" s="3">
        <v>0</v>
      </c>
      <c r="AJ28" s="3">
        <v>0</v>
      </c>
      <c r="AK28" s="3">
        <v>0</v>
      </c>
      <c r="AL28" s="3">
        <v>0</v>
      </c>
      <c r="AM28" s="3">
        <v>0</v>
      </c>
      <c r="AN28" s="3">
        <v>178576</v>
      </c>
      <c r="AO28" s="3"/>
      <c r="AP28" s="67">
        <v>878302.25</v>
      </c>
      <c r="AQ28" s="3">
        <v>978611</v>
      </c>
      <c r="AR28" s="3">
        <v>878302</v>
      </c>
      <c r="AS28" s="3">
        <v>878302</v>
      </c>
      <c r="AT28" s="3">
        <v>0</v>
      </c>
    </row>
    <row r="29" spans="1:46" x14ac:dyDescent="0.35">
      <c r="A29" t="s">
        <v>98</v>
      </c>
      <c r="B29" t="s">
        <v>322</v>
      </c>
      <c r="C29" t="s">
        <v>923</v>
      </c>
      <c r="D29" t="s">
        <v>932</v>
      </c>
      <c r="F29" t="s">
        <v>65</v>
      </c>
      <c r="G29" s="3">
        <v>6802</v>
      </c>
      <c r="H29" s="3">
        <v>599717</v>
      </c>
      <c r="I29" s="3">
        <v>599717</v>
      </c>
      <c r="J29" s="3">
        <v>0</v>
      </c>
      <c r="K29" s="3">
        <v>0</v>
      </c>
      <c r="L29" s="3">
        <v>7211</v>
      </c>
      <c r="M29" s="3">
        <v>0</v>
      </c>
      <c r="N29" s="3">
        <v>0</v>
      </c>
      <c r="O29" s="3">
        <v>10975</v>
      </c>
      <c r="P29" s="3">
        <v>4080</v>
      </c>
      <c r="Q29" s="3">
        <v>0</v>
      </c>
      <c r="R29" s="3">
        <v>0</v>
      </c>
      <c r="S29" s="3">
        <v>0</v>
      </c>
      <c r="T29" s="3">
        <v>0</v>
      </c>
      <c r="U29" s="3">
        <v>0</v>
      </c>
      <c r="V29" s="3">
        <v>0</v>
      </c>
      <c r="W29" s="3">
        <v>0</v>
      </c>
      <c r="X29" s="3">
        <v>0</v>
      </c>
      <c r="Y29" s="3">
        <v>0</v>
      </c>
      <c r="Z29" s="3">
        <v>0</v>
      </c>
      <c r="AA29" s="67">
        <v>16699.5</v>
      </c>
      <c r="AB29" s="67">
        <v>5566.5</v>
      </c>
      <c r="AC29" s="3">
        <v>176</v>
      </c>
      <c r="AD29" s="3">
        <v>0</v>
      </c>
      <c r="AE29" s="3">
        <v>0</v>
      </c>
      <c r="AF29" s="3">
        <v>8424</v>
      </c>
      <c r="AG29" s="3">
        <v>0</v>
      </c>
      <c r="AH29" s="3">
        <v>14597</v>
      </c>
      <c r="AI29" s="3">
        <v>0</v>
      </c>
      <c r="AJ29" s="3">
        <v>0</v>
      </c>
      <c r="AK29" s="3">
        <v>0</v>
      </c>
      <c r="AL29" s="3">
        <v>0</v>
      </c>
      <c r="AM29" s="3">
        <v>0</v>
      </c>
      <c r="AN29" s="3">
        <v>55151</v>
      </c>
      <c r="AO29" s="3"/>
      <c r="AP29" s="67">
        <v>83914.5</v>
      </c>
      <c r="AQ29" s="3">
        <v>100614</v>
      </c>
      <c r="AR29" s="3">
        <v>83915</v>
      </c>
      <c r="AS29" s="3">
        <v>83915</v>
      </c>
      <c r="AT29" s="3">
        <v>0</v>
      </c>
    </row>
    <row r="30" spans="1:46" x14ac:dyDescent="0.35">
      <c r="A30" t="s">
        <v>99</v>
      </c>
      <c r="B30" t="s">
        <v>324</v>
      </c>
      <c r="C30" t="s">
        <v>891</v>
      </c>
      <c r="D30" t="s">
        <v>922</v>
      </c>
      <c r="F30" t="s">
        <v>65</v>
      </c>
      <c r="G30" s="3">
        <v>3220</v>
      </c>
      <c r="H30" s="3">
        <v>283900</v>
      </c>
      <c r="I30" s="3">
        <v>283900</v>
      </c>
      <c r="J30" s="3">
        <v>0</v>
      </c>
      <c r="K30" s="3">
        <v>0</v>
      </c>
      <c r="L30" s="3">
        <v>0</v>
      </c>
      <c r="M30" s="3">
        <v>5000</v>
      </c>
      <c r="N30" s="3">
        <v>0</v>
      </c>
      <c r="O30" s="3">
        <v>10000</v>
      </c>
      <c r="P30" s="3">
        <v>22500</v>
      </c>
      <c r="Q30" s="3">
        <v>0</v>
      </c>
      <c r="R30" s="3">
        <v>8000</v>
      </c>
      <c r="S30" s="3">
        <v>0</v>
      </c>
      <c r="T30" s="3">
        <v>0</v>
      </c>
      <c r="U30" s="3">
        <v>0</v>
      </c>
      <c r="V30" s="3">
        <v>0</v>
      </c>
      <c r="W30" s="3">
        <v>7000</v>
      </c>
      <c r="X30" s="3">
        <v>5000</v>
      </c>
      <c r="Y30" s="3">
        <v>0</v>
      </c>
      <c r="Z30" s="3">
        <v>0</v>
      </c>
      <c r="AA30" s="67">
        <v>43125</v>
      </c>
      <c r="AB30" s="67">
        <v>14375</v>
      </c>
      <c r="AC30" s="3">
        <v>10000</v>
      </c>
      <c r="AD30" s="3">
        <v>0</v>
      </c>
      <c r="AE30" s="3">
        <v>0</v>
      </c>
      <c r="AF30" s="3">
        <v>3125</v>
      </c>
      <c r="AG30" s="3">
        <v>0</v>
      </c>
      <c r="AH30" s="3">
        <v>0</v>
      </c>
      <c r="AI30" s="3">
        <v>0</v>
      </c>
      <c r="AJ30" s="3">
        <v>0</v>
      </c>
      <c r="AK30" s="3">
        <v>0</v>
      </c>
      <c r="AL30" s="3">
        <v>0</v>
      </c>
      <c r="AM30" s="3">
        <v>0</v>
      </c>
      <c r="AN30" s="3">
        <v>2500</v>
      </c>
      <c r="AO30" s="3"/>
      <c r="AP30" s="67">
        <v>30000</v>
      </c>
      <c r="AQ30" s="3">
        <v>73125</v>
      </c>
      <c r="AR30" s="3">
        <v>30000</v>
      </c>
      <c r="AS30" s="3">
        <v>30000</v>
      </c>
      <c r="AT30" s="3">
        <v>0</v>
      </c>
    </row>
    <row r="31" spans="1:46" x14ac:dyDescent="0.35">
      <c r="A31" t="s">
        <v>100</v>
      </c>
      <c r="B31" t="s">
        <v>326</v>
      </c>
      <c r="C31" t="s">
        <v>399</v>
      </c>
      <c r="D31" t="s">
        <v>926</v>
      </c>
      <c r="F31" t="s">
        <v>65</v>
      </c>
      <c r="G31" s="3">
        <v>2114</v>
      </c>
      <c r="H31" s="3">
        <v>186387</v>
      </c>
      <c r="I31" s="3">
        <v>186387</v>
      </c>
      <c r="J31" s="3">
        <v>8500</v>
      </c>
      <c r="K31" s="3">
        <v>0</v>
      </c>
      <c r="L31" s="3">
        <v>0</v>
      </c>
      <c r="M31" s="3">
        <v>1500</v>
      </c>
      <c r="N31" s="3">
        <v>5800</v>
      </c>
      <c r="O31" s="3">
        <v>4600</v>
      </c>
      <c r="P31" s="3">
        <v>2400</v>
      </c>
      <c r="Q31" s="3">
        <v>0</v>
      </c>
      <c r="R31" s="3">
        <v>10300</v>
      </c>
      <c r="S31" s="3">
        <v>0</v>
      </c>
      <c r="T31" s="3">
        <v>0</v>
      </c>
      <c r="U31" s="3">
        <v>200</v>
      </c>
      <c r="V31" s="3">
        <v>200</v>
      </c>
      <c r="W31" s="3">
        <v>1480</v>
      </c>
      <c r="X31" s="3">
        <v>760</v>
      </c>
      <c r="Y31" s="3">
        <v>0</v>
      </c>
      <c r="Z31" s="3">
        <v>200</v>
      </c>
      <c r="AA31" s="67">
        <v>26955</v>
      </c>
      <c r="AB31" s="67">
        <v>8985</v>
      </c>
      <c r="AC31" s="3">
        <v>3900</v>
      </c>
      <c r="AD31" s="3">
        <v>0</v>
      </c>
      <c r="AE31" s="3">
        <v>0</v>
      </c>
      <c r="AF31" s="3">
        <v>0</v>
      </c>
      <c r="AG31" s="3">
        <v>0</v>
      </c>
      <c r="AH31" s="3">
        <v>0</v>
      </c>
      <c r="AI31" s="3">
        <v>31400</v>
      </c>
      <c r="AJ31" s="3">
        <v>1200</v>
      </c>
      <c r="AK31" s="3">
        <v>650</v>
      </c>
      <c r="AL31" s="3">
        <v>0</v>
      </c>
      <c r="AM31" s="3">
        <v>0</v>
      </c>
      <c r="AN31" s="3">
        <v>0</v>
      </c>
      <c r="AO31" s="3"/>
      <c r="AP31" s="67">
        <v>46135</v>
      </c>
      <c r="AQ31" s="3">
        <v>73090</v>
      </c>
      <c r="AR31" s="3">
        <v>46135</v>
      </c>
      <c r="AS31" s="3">
        <v>46135</v>
      </c>
      <c r="AT31" s="3">
        <v>0</v>
      </c>
    </row>
    <row r="32" spans="1:46" x14ac:dyDescent="0.35">
      <c r="A32" t="s">
        <v>101</v>
      </c>
      <c r="B32" t="s">
        <v>327</v>
      </c>
      <c r="C32" t="s">
        <v>389</v>
      </c>
      <c r="D32" t="s">
        <v>927</v>
      </c>
      <c r="F32" t="s">
        <v>65</v>
      </c>
      <c r="G32" s="3">
        <v>42312</v>
      </c>
      <c r="H32" s="3">
        <v>3730552</v>
      </c>
      <c r="I32" s="3">
        <v>3730552</v>
      </c>
      <c r="J32" s="3">
        <v>1010201</v>
      </c>
      <c r="K32" s="3">
        <v>126144</v>
      </c>
      <c r="L32" s="3">
        <v>0</v>
      </c>
      <c r="M32" s="3">
        <v>374777</v>
      </c>
      <c r="N32" s="3">
        <v>0</v>
      </c>
      <c r="O32" s="3">
        <v>337253</v>
      </c>
      <c r="P32" s="3">
        <v>480881</v>
      </c>
      <c r="Q32" s="3">
        <v>10000</v>
      </c>
      <c r="R32" s="3">
        <v>479000</v>
      </c>
      <c r="S32" s="3">
        <v>0</v>
      </c>
      <c r="T32" s="3">
        <v>0</v>
      </c>
      <c r="U32" s="3">
        <v>0</v>
      </c>
      <c r="V32" s="3">
        <v>0</v>
      </c>
      <c r="W32" s="3">
        <v>31000</v>
      </c>
      <c r="X32" s="3">
        <v>0</v>
      </c>
      <c r="Y32" s="3">
        <v>18500</v>
      </c>
      <c r="Z32" s="3">
        <v>0</v>
      </c>
      <c r="AA32" s="67">
        <v>2150817</v>
      </c>
      <c r="AB32" s="67">
        <v>716939</v>
      </c>
      <c r="AC32" s="3">
        <v>950419</v>
      </c>
      <c r="AD32" s="3">
        <v>0</v>
      </c>
      <c r="AE32" s="3">
        <v>0</v>
      </c>
      <c r="AF32" s="3">
        <v>1439253</v>
      </c>
      <c r="AG32" s="3">
        <v>0</v>
      </c>
      <c r="AH32" s="3">
        <v>0</v>
      </c>
      <c r="AI32" s="3">
        <v>0</v>
      </c>
      <c r="AJ32" s="3">
        <v>0</v>
      </c>
      <c r="AK32" s="3">
        <v>0</v>
      </c>
      <c r="AL32" s="3">
        <v>0</v>
      </c>
      <c r="AM32" s="3">
        <v>0</v>
      </c>
      <c r="AN32" s="3">
        <v>623941</v>
      </c>
      <c r="AO32" s="3"/>
      <c r="AP32" s="67">
        <v>3730552</v>
      </c>
      <c r="AQ32" s="3">
        <v>5881369</v>
      </c>
      <c r="AR32" s="3">
        <v>3730552</v>
      </c>
      <c r="AS32" s="3">
        <v>3730552</v>
      </c>
      <c r="AT32" s="3">
        <v>0</v>
      </c>
    </row>
    <row r="33" spans="1:46" x14ac:dyDescent="0.35">
      <c r="A33" t="s">
        <v>102</v>
      </c>
      <c r="B33" t="s">
        <v>328</v>
      </c>
      <c r="C33" t="s">
        <v>921</v>
      </c>
      <c r="D33" t="s">
        <v>927</v>
      </c>
      <c r="F33" t="s">
        <v>72</v>
      </c>
      <c r="G33" s="3">
        <v>43784</v>
      </c>
      <c r="H33" s="3">
        <v>3860335</v>
      </c>
      <c r="I33" s="3">
        <v>3860335</v>
      </c>
      <c r="J33" s="3">
        <v>0</v>
      </c>
      <c r="K33" s="3">
        <v>0</v>
      </c>
      <c r="L33" s="3">
        <v>0</v>
      </c>
      <c r="M33" s="3">
        <v>0</v>
      </c>
      <c r="N33" s="3">
        <v>0</v>
      </c>
      <c r="O33" s="3">
        <v>0</v>
      </c>
      <c r="P33" s="3">
        <v>0</v>
      </c>
      <c r="Q33" s="3">
        <v>0</v>
      </c>
      <c r="R33" s="3">
        <v>0</v>
      </c>
      <c r="S33" s="3">
        <v>0</v>
      </c>
      <c r="T33" s="3">
        <v>0</v>
      </c>
      <c r="U33" s="3">
        <v>0</v>
      </c>
      <c r="V33" s="3">
        <v>0</v>
      </c>
      <c r="W33" s="3">
        <v>0</v>
      </c>
      <c r="X33" s="3">
        <v>0</v>
      </c>
      <c r="Y33" s="3">
        <v>0</v>
      </c>
      <c r="Z33" s="3">
        <v>0</v>
      </c>
      <c r="AA33" s="67">
        <v>0</v>
      </c>
      <c r="AB33" s="67">
        <v>0</v>
      </c>
      <c r="AC33" s="3">
        <v>0</v>
      </c>
      <c r="AD33" s="3">
        <v>0</v>
      </c>
      <c r="AE33" s="3">
        <v>0</v>
      </c>
      <c r="AF33" s="3">
        <v>0</v>
      </c>
      <c r="AG33" s="3">
        <v>0</v>
      </c>
      <c r="AH33" s="3">
        <v>0</v>
      </c>
      <c r="AI33" s="3">
        <v>0</v>
      </c>
      <c r="AJ33" s="3">
        <v>0</v>
      </c>
      <c r="AK33" s="3">
        <v>0</v>
      </c>
      <c r="AL33" s="3">
        <v>0</v>
      </c>
      <c r="AM33" s="3">
        <v>0</v>
      </c>
      <c r="AN33" s="3">
        <v>0</v>
      </c>
      <c r="AO33" s="3"/>
      <c r="AP33" s="67">
        <v>0</v>
      </c>
      <c r="AQ33" s="3">
        <v>0</v>
      </c>
      <c r="AR33" s="3">
        <v>0</v>
      </c>
      <c r="AS33" s="3">
        <v>0</v>
      </c>
      <c r="AT33" s="3">
        <v>0</v>
      </c>
    </row>
    <row r="34" spans="1:46" x14ac:dyDescent="0.35">
      <c r="A34" t="s">
        <v>103</v>
      </c>
      <c r="B34" t="s">
        <v>329</v>
      </c>
      <c r="C34" t="s">
        <v>891</v>
      </c>
      <c r="D34" t="s">
        <v>929</v>
      </c>
      <c r="F34" t="s">
        <v>72</v>
      </c>
      <c r="G34" s="3">
        <v>9326</v>
      </c>
      <c r="H34" s="3">
        <v>822252</v>
      </c>
      <c r="I34" s="3">
        <v>822252</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67">
        <v>0</v>
      </c>
      <c r="AB34" s="67">
        <v>0</v>
      </c>
      <c r="AC34" s="3">
        <v>0</v>
      </c>
      <c r="AD34" s="3">
        <v>0</v>
      </c>
      <c r="AE34" s="3">
        <v>0</v>
      </c>
      <c r="AF34" s="3">
        <v>0</v>
      </c>
      <c r="AG34" s="3">
        <v>0</v>
      </c>
      <c r="AH34" s="3">
        <v>0</v>
      </c>
      <c r="AI34" s="3">
        <v>0</v>
      </c>
      <c r="AJ34" s="3">
        <v>0</v>
      </c>
      <c r="AK34" s="3">
        <v>0</v>
      </c>
      <c r="AL34" s="3">
        <v>0</v>
      </c>
      <c r="AM34" s="3">
        <v>0</v>
      </c>
      <c r="AN34" s="3">
        <v>0</v>
      </c>
      <c r="AO34" s="3"/>
      <c r="AP34" s="67">
        <v>0</v>
      </c>
      <c r="AQ34" s="3">
        <v>0</v>
      </c>
      <c r="AR34" s="3">
        <v>0</v>
      </c>
      <c r="AS34" s="3">
        <v>0</v>
      </c>
      <c r="AT34" s="3">
        <v>0</v>
      </c>
    </row>
    <row r="35" spans="1:46" x14ac:dyDescent="0.35">
      <c r="A35" t="s">
        <v>104</v>
      </c>
      <c r="B35" t="s">
        <v>330</v>
      </c>
      <c r="C35" t="s">
        <v>435</v>
      </c>
      <c r="D35" t="s">
        <v>926</v>
      </c>
      <c r="F35" t="s">
        <v>72</v>
      </c>
      <c r="G35" s="3">
        <v>1260</v>
      </c>
      <c r="H35" s="3">
        <v>111091</v>
      </c>
      <c r="I35" s="3">
        <v>111091</v>
      </c>
      <c r="J35" s="3">
        <v>0</v>
      </c>
      <c r="K35" s="3">
        <v>0</v>
      </c>
      <c r="L35" s="3">
        <v>0</v>
      </c>
      <c r="M35" s="3">
        <v>0</v>
      </c>
      <c r="N35" s="3">
        <v>0</v>
      </c>
      <c r="O35" s="3">
        <v>0</v>
      </c>
      <c r="P35" s="3">
        <v>0</v>
      </c>
      <c r="Q35" s="3">
        <v>0</v>
      </c>
      <c r="R35" s="3">
        <v>0</v>
      </c>
      <c r="S35" s="3">
        <v>0</v>
      </c>
      <c r="T35" s="3">
        <v>0</v>
      </c>
      <c r="U35" s="3">
        <v>0</v>
      </c>
      <c r="V35" s="3">
        <v>0</v>
      </c>
      <c r="W35" s="3">
        <v>0</v>
      </c>
      <c r="X35" s="3">
        <v>0</v>
      </c>
      <c r="Y35" s="3">
        <v>0</v>
      </c>
      <c r="Z35" s="3">
        <v>0</v>
      </c>
      <c r="AA35" s="67">
        <v>0</v>
      </c>
      <c r="AB35" s="67">
        <v>0</v>
      </c>
      <c r="AC35" s="3">
        <v>0</v>
      </c>
      <c r="AD35" s="3">
        <v>0</v>
      </c>
      <c r="AE35" s="3">
        <v>0</v>
      </c>
      <c r="AF35" s="3">
        <v>0</v>
      </c>
      <c r="AG35" s="3">
        <v>0</v>
      </c>
      <c r="AH35" s="3">
        <v>0</v>
      </c>
      <c r="AI35" s="3">
        <v>0</v>
      </c>
      <c r="AJ35" s="3">
        <v>0</v>
      </c>
      <c r="AK35" s="3">
        <v>0</v>
      </c>
      <c r="AL35" s="3">
        <v>0</v>
      </c>
      <c r="AM35" s="3">
        <v>0</v>
      </c>
      <c r="AN35" s="3">
        <v>0</v>
      </c>
      <c r="AO35" s="3"/>
      <c r="AP35" s="67">
        <v>0</v>
      </c>
      <c r="AQ35" s="3">
        <v>0</v>
      </c>
      <c r="AR35" s="3">
        <v>0</v>
      </c>
      <c r="AS35" s="3">
        <v>0</v>
      </c>
      <c r="AT35" s="3">
        <v>0</v>
      </c>
    </row>
    <row r="36" spans="1:46" x14ac:dyDescent="0.35">
      <c r="A36" t="s">
        <v>105</v>
      </c>
      <c r="B36" t="s">
        <v>331</v>
      </c>
      <c r="C36" t="s">
        <v>891</v>
      </c>
      <c r="D36" t="s">
        <v>922</v>
      </c>
      <c r="F36" t="s">
        <v>65</v>
      </c>
      <c r="G36" s="3">
        <v>5376</v>
      </c>
      <c r="H36" s="3">
        <v>473990</v>
      </c>
      <c r="I36" s="3">
        <v>473990</v>
      </c>
      <c r="J36" s="3">
        <v>18476</v>
      </c>
      <c r="K36" s="3">
        <v>0</v>
      </c>
      <c r="L36" s="3">
        <v>0</v>
      </c>
      <c r="M36" s="3">
        <v>0</v>
      </c>
      <c r="N36" s="3">
        <v>0</v>
      </c>
      <c r="O36" s="3">
        <v>6240</v>
      </c>
      <c r="P36" s="3">
        <v>1775</v>
      </c>
      <c r="Q36" s="3">
        <v>0</v>
      </c>
      <c r="R36" s="3">
        <v>25348</v>
      </c>
      <c r="S36" s="3">
        <v>0</v>
      </c>
      <c r="T36" s="3">
        <v>0</v>
      </c>
      <c r="U36" s="3">
        <v>0</v>
      </c>
      <c r="V36" s="3">
        <v>0</v>
      </c>
      <c r="W36" s="3">
        <v>0</v>
      </c>
      <c r="X36" s="3">
        <v>0</v>
      </c>
      <c r="Y36" s="3">
        <v>0</v>
      </c>
      <c r="Z36" s="3">
        <v>0</v>
      </c>
      <c r="AA36" s="67">
        <v>38879.25</v>
      </c>
      <c r="AB36" s="67">
        <v>12959.75</v>
      </c>
      <c r="AC36" s="3">
        <v>0</v>
      </c>
      <c r="AD36" s="3">
        <v>0</v>
      </c>
      <c r="AE36" s="3">
        <v>0</v>
      </c>
      <c r="AF36" s="3">
        <v>0</v>
      </c>
      <c r="AG36" s="3">
        <v>0</v>
      </c>
      <c r="AH36" s="3">
        <v>0</v>
      </c>
      <c r="AI36" s="3">
        <v>0</v>
      </c>
      <c r="AJ36" s="3">
        <v>0</v>
      </c>
      <c r="AK36" s="3">
        <v>0</v>
      </c>
      <c r="AL36" s="3">
        <v>0</v>
      </c>
      <c r="AM36" s="3">
        <v>0</v>
      </c>
      <c r="AN36" s="3">
        <v>0</v>
      </c>
      <c r="AO36" s="3"/>
      <c r="AP36" s="67">
        <v>12959.75</v>
      </c>
      <c r="AQ36" s="3">
        <v>51839</v>
      </c>
      <c r="AR36" s="3">
        <v>12960</v>
      </c>
      <c r="AS36" s="3">
        <v>12960</v>
      </c>
      <c r="AT36" s="3">
        <v>0</v>
      </c>
    </row>
    <row r="37" spans="1:46" x14ac:dyDescent="0.35">
      <c r="A37" t="s">
        <v>106</v>
      </c>
      <c r="B37" t="s">
        <v>332</v>
      </c>
      <c r="C37" t="s">
        <v>933</v>
      </c>
      <c r="D37" t="s">
        <v>934</v>
      </c>
      <c r="E37" t="s">
        <v>920</v>
      </c>
      <c r="F37" t="s">
        <v>72</v>
      </c>
      <c r="G37" s="3">
        <v>0</v>
      </c>
      <c r="H37" s="3">
        <v>0</v>
      </c>
      <c r="I37" s="3">
        <v>0</v>
      </c>
      <c r="J37" s="3">
        <v>0</v>
      </c>
      <c r="K37" s="3">
        <v>0</v>
      </c>
      <c r="L37" s="3">
        <v>0</v>
      </c>
      <c r="M37" s="3">
        <v>0</v>
      </c>
      <c r="N37" s="3">
        <v>0</v>
      </c>
      <c r="O37" s="3">
        <v>0</v>
      </c>
      <c r="P37" s="3">
        <v>0</v>
      </c>
      <c r="Q37" s="3">
        <v>0</v>
      </c>
      <c r="R37" s="3">
        <v>0</v>
      </c>
      <c r="S37" s="3">
        <v>0</v>
      </c>
      <c r="T37" s="3">
        <v>0</v>
      </c>
      <c r="U37" s="3">
        <v>0</v>
      </c>
      <c r="V37" s="3">
        <v>0</v>
      </c>
      <c r="W37" s="3">
        <v>0</v>
      </c>
      <c r="X37" s="3">
        <v>0</v>
      </c>
      <c r="Y37" s="3">
        <v>0</v>
      </c>
      <c r="Z37" s="3">
        <v>0</v>
      </c>
      <c r="AA37" s="67">
        <v>0</v>
      </c>
      <c r="AB37" s="67">
        <v>0</v>
      </c>
      <c r="AC37" s="3">
        <v>0</v>
      </c>
      <c r="AD37" s="3">
        <v>0</v>
      </c>
      <c r="AE37" s="3">
        <v>0</v>
      </c>
      <c r="AF37" s="3">
        <v>0</v>
      </c>
      <c r="AG37" s="3">
        <v>0</v>
      </c>
      <c r="AH37" s="3">
        <v>0</v>
      </c>
      <c r="AI37" s="3">
        <v>0</v>
      </c>
      <c r="AJ37" s="3">
        <v>0</v>
      </c>
      <c r="AK37" s="3">
        <v>0</v>
      </c>
      <c r="AL37" s="3">
        <v>0</v>
      </c>
      <c r="AM37" s="3">
        <v>0</v>
      </c>
      <c r="AN37" s="3">
        <v>0</v>
      </c>
      <c r="AO37" s="3"/>
      <c r="AP37" s="67">
        <v>0</v>
      </c>
      <c r="AQ37" s="3">
        <v>0</v>
      </c>
      <c r="AR37" s="3">
        <v>0</v>
      </c>
      <c r="AS37" s="3">
        <v>0</v>
      </c>
      <c r="AT37" s="3">
        <v>0</v>
      </c>
    </row>
    <row r="38" spans="1:46" x14ac:dyDescent="0.35">
      <c r="A38" t="s">
        <v>107</v>
      </c>
      <c r="B38" t="s">
        <v>333</v>
      </c>
      <c r="C38" t="s">
        <v>307</v>
      </c>
      <c r="D38" t="s">
        <v>924</v>
      </c>
      <c r="F38" t="s">
        <v>65</v>
      </c>
      <c r="G38" s="3">
        <v>19872</v>
      </c>
      <c r="H38" s="3">
        <v>1752069</v>
      </c>
      <c r="I38" s="3">
        <v>1752069</v>
      </c>
      <c r="J38" s="3">
        <v>65979</v>
      </c>
      <c r="K38" s="3">
        <v>0</v>
      </c>
      <c r="L38" s="3">
        <v>0</v>
      </c>
      <c r="M38" s="3">
        <v>0</v>
      </c>
      <c r="N38" s="3">
        <v>0</v>
      </c>
      <c r="O38" s="3">
        <v>0</v>
      </c>
      <c r="P38" s="3">
        <v>80940</v>
      </c>
      <c r="Q38" s="3">
        <v>0</v>
      </c>
      <c r="R38" s="3">
        <v>0</v>
      </c>
      <c r="S38" s="3">
        <v>0</v>
      </c>
      <c r="T38" s="3">
        <v>0</v>
      </c>
      <c r="U38" s="3">
        <v>0</v>
      </c>
      <c r="V38" s="3">
        <v>0</v>
      </c>
      <c r="W38" s="3">
        <v>8000</v>
      </c>
      <c r="X38" s="3">
        <v>0</v>
      </c>
      <c r="Y38" s="3">
        <v>0</v>
      </c>
      <c r="Z38" s="3">
        <v>0</v>
      </c>
      <c r="AA38" s="67">
        <v>116189.25</v>
      </c>
      <c r="AB38" s="67">
        <v>38729.75</v>
      </c>
      <c r="AC38" s="3">
        <v>581</v>
      </c>
      <c r="AD38" s="3">
        <v>0</v>
      </c>
      <c r="AE38" s="3">
        <v>0</v>
      </c>
      <c r="AF38" s="3">
        <v>281654</v>
      </c>
      <c r="AG38" s="3">
        <v>0</v>
      </c>
      <c r="AH38" s="3">
        <v>40000</v>
      </c>
      <c r="AI38" s="3">
        <v>0</v>
      </c>
      <c r="AJ38" s="3">
        <v>0</v>
      </c>
      <c r="AK38" s="3">
        <v>0</v>
      </c>
      <c r="AL38" s="3">
        <v>0</v>
      </c>
      <c r="AM38" s="3">
        <v>0</v>
      </c>
      <c r="AN38" s="3">
        <v>99530</v>
      </c>
      <c r="AO38" s="3"/>
      <c r="AP38" s="67">
        <v>460494.75</v>
      </c>
      <c r="AQ38" s="3">
        <v>576684</v>
      </c>
      <c r="AR38" s="3">
        <v>460495</v>
      </c>
      <c r="AS38" s="3">
        <v>460495</v>
      </c>
      <c r="AT38" s="3">
        <v>0</v>
      </c>
    </row>
    <row r="39" spans="1:46" x14ac:dyDescent="0.35">
      <c r="A39" t="s">
        <v>108</v>
      </c>
      <c r="B39" t="s">
        <v>334</v>
      </c>
      <c r="C39" t="s">
        <v>921</v>
      </c>
      <c r="D39" t="s">
        <v>922</v>
      </c>
      <c r="F39" t="s">
        <v>72</v>
      </c>
      <c r="G39" s="3">
        <v>6388</v>
      </c>
      <c r="H39" s="3">
        <v>563215</v>
      </c>
      <c r="I39" s="3">
        <v>563215</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67">
        <v>0</v>
      </c>
      <c r="AB39" s="67">
        <v>0</v>
      </c>
      <c r="AC39" s="3">
        <v>0</v>
      </c>
      <c r="AD39" s="3">
        <v>0</v>
      </c>
      <c r="AE39" s="3">
        <v>0</v>
      </c>
      <c r="AF39" s="3">
        <v>0</v>
      </c>
      <c r="AG39" s="3">
        <v>0</v>
      </c>
      <c r="AH39" s="3">
        <v>0</v>
      </c>
      <c r="AI39" s="3">
        <v>0</v>
      </c>
      <c r="AJ39" s="3">
        <v>0</v>
      </c>
      <c r="AK39" s="3">
        <v>0</v>
      </c>
      <c r="AL39" s="3">
        <v>0</v>
      </c>
      <c r="AM39" s="3">
        <v>0</v>
      </c>
      <c r="AN39" s="3">
        <v>0</v>
      </c>
      <c r="AO39" s="3"/>
      <c r="AP39" s="67">
        <v>0</v>
      </c>
      <c r="AQ39" s="3">
        <v>0</v>
      </c>
      <c r="AR39" s="3">
        <v>0</v>
      </c>
      <c r="AS39" s="3">
        <v>0</v>
      </c>
      <c r="AT39" s="3">
        <v>0</v>
      </c>
    </row>
    <row r="40" spans="1:46" x14ac:dyDescent="0.35">
      <c r="A40" t="s">
        <v>109</v>
      </c>
      <c r="B40" t="s">
        <v>335</v>
      </c>
      <c r="C40" t="s">
        <v>389</v>
      </c>
      <c r="D40" t="s">
        <v>927</v>
      </c>
      <c r="F40" t="s">
        <v>65</v>
      </c>
      <c r="G40" s="3">
        <v>8367</v>
      </c>
      <c r="H40" s="3">
        <v>737699</v>
      </c>
      <c r="I40" s="3">
        <v>737699</v>
      </c>
      <c r="J40" s="3">
        <v>0</v>
      </c>
      <c r="K40" s="3">
        <v>0</v>
      </c>
      <c r="L40" s="3">
        <v>2550</v>
      </c>
      <c r="M40" s="3">
        <v>0</v>
      </c>
      <c r="N40" s="3">
        <v>0</v>
      </c>
      <c r="O40" s="3">
        <v>2185</v>
      </c>
      <c r="P40" s="3">
        <v>23262</v>
      </c>
      <c r="Q40" s="3">
        <v>0</v>
      </c>
      <c r="R40" s="3">
        <v>33100</v>
      </c>
      <c r="S40" s="3">
        <v>0</v>
      </c>
      <c r="T40" s="3">
        <v>0</v>
      </c>
      <c r="U40" s="3">
        <v>1277</v>
      </c>
      <c r="V40" s="3">
        <v>0</v>
      </c>
      <c r="W40" s="3">
        <v>10223</v>
      </c>
      <c r="X40" s="3">
        <v>0</v>
      </c>
      <c r="Y40" s="3">
        <v>0</v>
      </c>
      <c r="Z40" s="3">
        <v>0</v>
      </c>
      <c r="AA40" s="67">
        <v>54447.75</v>
      </c>
      <c r="AB40" s="67">
        <v>18149.25</v>
      </c>
      <c r="AC40" s="3">
        <v>34745</v>
      </c>
      <c r="AD40" s="3">
        <v>3900</v>
      </c>
      <c r="AE40" s="3">
        <v>0</v>
      </c>
      <c r="AF40" s="3">
        <v>0</v>
      </c>
      <c r="AG40" s="3">
        <v>0</v>
      </c>
      <c r="AH40" s="3">
        <v>0</v>
      </c>
      <c r="AI40" s="3">
        <v>0</v>
      </c>
      <c r="AJ40" s="3">
        <v>0</v>
      </c>
      <c r="AK40" s="3">
        <v>0</v>
      </c>
      <c r="AL40" s="3">
        <v>0</v>
      </c>
      <c r="AM40" s="3">
        <v>0</v>
      </c>
      <c r="AN40" s="3">
        <v>27784</v>
      </c>
      <c r="AO40" s="3"/>
      <c r="AP40" s="67">
        <v>84578.25</v>
      </c>
      <c r="AQ40" s="3">
        <v>139026</v>
      </c>
      <c r="AR40" s="3">
        <v>84578</v>
      </c>
      <c r="AS40" s="3">
        <v>84578</v>
      </c>
      <c r="AT40" s="3">
        <v>0</v>
      </c>
    </row>
    <row r="41" spans="1:46" x14ac:dyDescent="0.35">
      <c r="A41" t="s">
        <v>110</v>
      </c>
      <c r="B41" t="s">
        <v>336</v>
      </c>
      <c r="C41" t="s">
        <v>891</v>
      </c>
      <c r="D41" t="s">
        <v>929</v>
      </c>
      <c r="F41" t="s">
        <v>65</v>
      </c>
      <c r="G41" s="3">
        <v>4688</v>
      </c>
      <c r="H41" s="3">
        <v>413330</v>
      </c>
      <c r="I41" s="3">
        <v>413330</v>
      </c>
      <c r="J41" s="3">
        <v>0</v>
      </c>
      <c r="K41" s="3">
        <v>0</v>
      </c>
      <c r="L41" s="3">
        <v>0</v>
      </c>
      <c r="M41" s="3">
        <v>0</v>
      </c>
      <c r="N41" s="3">
        <v>0</v>
      </c>
      <c r="O41" s="3">
        <v>0</v>
      </c>
      <c r="P41" s="3">
        <v>2000</v>
      </c>
      <c r="Q41" s="3">
        <v>0</v>
      </c>
      <c r="R41" s="3">
        <v>0</v>
      </c>
      <c r="S41" s="3">
        <v>0</v>
      </c>
      <c r="T41" s="3">
        <v>0</v>
      </c>
      <c r="U41" s="3">
        <v>0</v>
      </c>
      <c r="V41" s="3">
        <v>0</v>
      </c>
      <c r="W41" s="3">
        <v>0</v>
      </c>
      <c r="X41" s="3">
        <v>0</v>
      </c>
      <c r="Y41" s="3">
        <v>0</v>
      </c>
      <c r="Z41" s="3">
        <v>0</v>
      </c>
      <c r="AA41" s="67">
        <v>1500</v>
      </c>
      <c r="AB41" s="67">
        <v>500</v>
      </c>
      <c r="AC41" s="3">
        <v>32000</v>
      </c>
      <c r="AD41" s="3">
        <v>0</v>
      </c>
      <c r="AE41" s="3">
        <v>0</v>
      </c>
      <c r="AF41" s="3">
        <v>0</v>
      </c>
      <c r="AG41" s="3">
        <v>0</v>
      </c>
      <c r="AH41" s="3">
        <v>0</v>
      </c>
      <c r="AI41" s="3">
        <v>0</v>
      </c>
      <c r="AJ41" s="3">
        <v>0</v>
      </c>
      <c r="AK41" s="3">
        <v>0</v>
      </c>
      <c r="AL41" s="3">
        <v>0</v>
      </c>
      <c r="AM41" s="3">
        <v>0</v>
      </c>
      <c r="AN41" s="3">
        <v>11500</v>
      </c>
      <c r="AO41" s="3"/>
      <c r="AP41" s="67">
        <v>44000</v>
      </c>
      <c r="AQ41" s="3">
        <v>45500</v>
      </c>
      <c r="AR41" s="3">
        <v>44000</v>
      </c>
      <c r="AS41" s="3">
        <v>44000</v>
      </c>
      <c r="AT41" s="3">
        <v>0</v>
      </c>
    </row>
    <row r="42" spans="1:46" x14ac:dyDescent="0.35">
      <c r="A42" t="s">
        <v>111</v>
      </c>
      <c r="B42" t="s">
        <v>337</v>
      </c>
      <c r="C42" t="s">
        <v>611</v>
      </c>
      <c r="D42" t="s">
        <v>920</v>
      </c>
      <c r="F42" t="s">
        <v>65</v>
      </c>
      <c r="G42" s="3">
        <v>37250</v>
      </c>
      <c r="H42" s="3">
        <v>3284247</v>
      </c>
      <c r="I42" s="3">
        <v>3284247</v>
      </c>
      <c r="J42" s="3">
        <v>40620</v>
      </c>
      <c r="K42" s="3">
        <v>0</v>
      </c>
      <c r="L42" s="3">
        <v>0</v>
      </c>
      <c r="M42" s="3">
        <v>0</v>
      </c>
      <c r="N42" s="3">
        <v>0</v>
      </c>
      <c r="O42" s="3">
        <v>3604</v>
      </c>
      <c r="P42" s="3">
        <v>50794</v>
      </c>
      <c r="Q42" s="3">
        <v>0</v>
      </c>
      <c r="R42" s="3">
        <v>79668</v>
      </c>
      <c r="S42" s="3">
        <v>0</v>
      </c>
      <c r="T42" s="3">
        <v>0</v>
      </c>
      <c r="U42" s="3">
        <v>0</v>
      </c>
      <c r="V42" s="3">
        <v>0</v>
      </c>
      <c r="W42" s="3">
        <v>0</v>
      </c>
      <c r="X42" s="3">
        <v>0</v>
      </c>
      <c r="Y42" s="3">
        <v>40</v>
      </c>
      <c r="Z42" s="3">
        <v>0</v>
      </c>
      <c r="AA42" s="67">
        <v>131044.5</v>
      </c>
      <c r="AB42" s="67">
        <v>43681.5</v>
      </c>
      <c r="AC42" s="3">
        <v>13655</v>
      </c>
      <c r="AD42" s="3">
        <v>0</v>
      </c>
      <c r="AE42" s="3">
        <v>0</v>
      </c>
      <c r="AF42" s="3">
        <v>7294</v>
      </c>
      <c r="AG42" s="3">
        <v>0</v>
      </c>
      <c r="AH42" s="3">
        <v>0</v>
      </c>
      <c r="AI42" s="3">
        <v>0</v>
      </c>
      <c r="AJ42" s="3">
        <v>0</v>
      </c>
      <c r="AK42" s="3">
        <v>0</v>
      </c>
      <c r="AL42" s="3">
        <v>0</v>
      </c>
      <c r="AM42" s="3">
        <v>0</v>
      </c>
      <c r="AN42" s="3">
        <v>5115</v>
      </c>
      <c r="AO42" s="3"/>
      <c r="AP42" s="67">
        <v>69745.5</v>
      </c>
      <c r="AQ42" s="3">
        <v>200790</v>
      </c>
      <c r="AR42" s="3">
        <v>69745</v>
      </c>
      <c r="AS42" s="3">
        <v>69745</v>
      </c>
      <c r="AT42" s="3">
        <v>0</v>
      </c>
    </row>
    <row r="43" spans="1:46" x14ac:dyDescent="0.35">
      <c r="A43" t="s">
        <v>112</v>
      </c>
      <c r="B43" t="s">
        <v>338</v>
      </c>
      <c r="C43" t="s">
        <v>307</v>
      </c>
      <c r="D43" t="s">
        <v>924</v>
      </c>
      <c r="F43" t="s">
        <v>65</v>
      </c>
      <c r="G43" s="3">
        <v>9806</v>
      </c>
      <c r="H43" s="3">
        <v>864573</v>
      </c>
      <c r="I43" s="3">
        <v>864573</v>
      </c>
      <c r="J43" s="3">
        <v>3947</v>
      </c>
      <c r="K43" s="3">
        <v>0</v>
      </c>
      <c r="L43" s="3">
        <v>0</v>
      </c>
      <c r="M43" s="3">
        <v>35284</v>
      </c>
      <c r="N43" s="3">
        <v>0</v>
      </c>
      <c r="O43" s="3">
        <v>10704</v>
      </c>
      <c r="P43" s="3">
        <v>75752</v>
      </c>
      <c r="Q43" s="3">
        <v>0</v>
      </c>
      <c r="R43" s="3">
        <v>0</v>
      </c>
      <c r="S43" s="3">
        <v>0</v>
      </c>
      <c r="T43" s="3">
        <v>0</v>
      </c>
      <c r="U43" s="3">
        <v>0</v>
      </c>
      <c r="V43" s="3">
        <v>0</v>
      </c>
      <c r="W43" s="3">
        <v>24716</v>
      </c>
      <c r="X43" s="3">
        <v>360</v>
      </c>
      <c r="Y43" s="3">
        <v>173</v>
      </c>
      <c r="Z43" s="3">
        <v>6118</v>
      </c>
      <c r="AA43" s="67">
        <v>117790.5</v>
      </c>
      <c r="AB43" s="67">
        <v>39263.5</v>
      </c>
      <c r="AC43" s="3">
        <v>19704</v>
      </c>
      <c r="AD43" s="3">
        <v>11777</v>
      </c>
      <c r="AE43" s="3">
        <v>0</v>
      </c>
      <c r="AF43" s="3">
        <v>0</v>
      </c>
      <c r="AG43" s="3">
        <v>0</v>
      </c>
      <c r="AH43" s="3">
        <v>41448</v>
      </c>
      <c r="AI43" s="3">
        <v>0</v>
      </c>
      <c r="AJ43" s="3">
        <v>0</v>
      </c>
      <c r="AK43" s="3">
        <v>0</v>
      </c>
      <c r="AL43" s="3">
        <v>0</v>
      </c>
      <c r="AM43" s="3">
        <v>0</v>
      </c>
      <c r="AN43" s="3">
        <v>0</v>
      </c>
      <c r="AO43" s="3"/>
      <c r="AP43" s="67">
        <v>112192.5</v>
      </c>
      <c r="AQ43" s="3">
        <v>229983</v>
      </c>
      <c r="AR43" s="3">
        <v>112193</v>
      </c>
      <c r="AS43" s="3">
        <v>112193</v>
      </c>
      <c r="AT43" s="3">
        <v>0</v>
      </c>
    </row>
    <row r="44" spans="1:46" x14ac:dyDescent="0.35">
      <c r="A44" t="s">
        <v>113</v>
      </c>
      <c r="B44" t="s">
        <v>339</v>
      </c>
      <c r="C44" t="s">
        <v>673</v>
      </c>
      <c r="D44" t="s">
        <v>920</v>
      </c>
      <c r="F44" t="s">
        <v>72</v>
      </c>
      <c r="G44" s="3">
        <v>27395</v>
      </c>
      <c r="H44" s="3">
        <v>2415354</v>
      </c>
      <c r="I44" s="3">
        <v>0</v>
      </c>
      <c r="J44" s="3">
        <v>0</v>
      </c>
      <c r="K44" s="3">
        <v>0</v>
      </c>
      <c r="L44" s="3">
        <v>0</v>
      </c>
      <c r="M44" s="3">
        <v>0</v>
      </c>
      <c r="N44" s="3">
        <v>0</v>
      </c>
      <c r="O44" s="3">
        <v>0</v>
      </c>
      <c r="P44" s="3">
        <v>0</v>
      </c>
      <c r="Q44" s="3">
        <v>0</v>
      </c>
      <c r="R44" s="3">
        <v>0</v>
      </c>
      <c r="S44" s="3">
        <v>0</v>
      </c>
      <c r="T44" s="3">
        <v>0</v>
      </c>
      <c r="U44" s="3">
        <v>0</v>
      </c>
      <c r="V44" s="3">
        <v>0</v>
      </c>
      <c r="W44" s="3">
        <v>0</v>
      </c>
      <c r="X44" s="3">
        <v>0</v>
      </c>
      <c r="Y44" s="3">
        <v>0</v>
      </c>
      <c r="Z44" s="3">
        <v>0</v>
      </c>
      <c r="AA44" s="67">
        <v>0</v>
      </c>
      <c r="AB44" s="67">
        <v>0</v>
      </c>
      <c r="AC44" s="3">
        <v>0</v>
      </c>
      <c r="AD44" s="3">
        <v>0</v>
      </c>
      <c r="AE44" s="3">
        <v>0</v>
      </c>
      <c r="AF44" s="3">
        <v>0</v>
      </c>
      <c r="AG44" s="3">
        <v>0</v>
      </c>
      <c r="AH44" s="3">
        <v>0</v>
      </c>
      <c r="AI44" s="3">
        <v>0</v>
      </c>
      <c r="AJ44" s="3">
        <v>0</v>
      </c>
      <c r="AK44" s="3">
        <v>0</v>
      </c>
      <c r="AL44" s="3">
        <v>0</v>
      </c>
      <c r="AM44" s="3">
        <v>0</v>
      </c>
      <c r="AN44" s="3">
        <v>0</v>
      </c>
      <c r="AO44" s="3"/>
      <c r="AP44" s="67">
        <v>0</v>
      </c>
      <c r="AQ44" s="3">
        <v>0</v>
      </c>
      <c r="AR44" s="3">
        <v>0</v>
      </c>
      <c r="AS44" s="3">
        <v>0</v>
      </c>
      <c r="AT44" s="3">
        <v>0</v>
      </c>
    </row>
    <row r="45" spans="1:46" x14ac:dyDescent="0.35">
      <c r="A45" t="s">
        <v>114</v>
      </c>
      <c r="B45" t="s">
        <v>340</v>
      </c>
      <c r="C45" t="s">
        <v>435</v>
      </c>
      <c r="D45" t="s">
        <v>926</v>
      </c>
      <c r="F45" t="s">
        <v>65</v>
      </c>
      <c r="G45" s="3">
        <v>3772</v>
      </c>
      <c r="H45" s="3">
        <v>332569</v>
      </c>
      <c r="I45" s="3">
        <v>332569</v>
      </c>
      <c r="J45" s="3">
        <v>2428</v>
      </c>
      <c r="K45" s="3">
        <v>0</v>
      </c>
      <c r="L45" s="3">
        <v>0</v>
      </c>
      <c r="M45" s="3">
        <v>0</v>
      </c>
      <c r="N45" s="3">
        <v>100</v>
      </c>
      <c r="O45" s="3">
        <v>6500</v>
      </c>
      <c r="P45" s="3">
        <v>3200</v>
      </c>
      <c r="Q45" s="3">
        <v>0</v>
      </c>
      <c r="R45" s="3">
        <v>12750</v>
      </c>
      <c r="S45" s="3">
        <v>0</v>
      </c>
      <c r="T45" s="3">
        <v>0</v>
      </c>
      <c r="U45" s="3">
        <v>0</v>
      </c>
      <c r="V45" s="3">
        <v>0</v>
      </c>
      <c r="W45" s="3">
        <v>1091</v>
      </c>
      <c r="X45" s="3">
        <v>0</v>
      </c>
      <c r="Y45" s="3">
        <v>0</v>
      </c>
      <c r="Z45" s="3">
        <v>250</v>
      </c>
      <c r="AA45" s="67">
        <v>19739.25</v>
      </c>
      <c r="AB45" s="67">
        <v>6579.75</v>
      </c>
      <c r="AC45" s="3">
        <v>1000</v>
      </c>
      <c r="AD45" s="3">
        <v>0</v>
      </c>
      <c r="AE45" s="3">
        <v>0</v>
      </c>
      <c r="AF45" s="3">
        <v>0</v>
      </c>
      <c r="AG45" s="3">
        <v>0</v>
      </c>
      <c r="AH45" s="3">
        <v>0</v>
      </c>
      <c r="AI45" s="3">
        <v>0</v>
      </c>
      <c r="AJ45" s="3">
        <v>0</v>
      </c>
      <c r="AK45" s="3">
        <v>5000</v>
      </c>
      <c r="AL45" s="3">
        <v>0</v>
      </c>
      <c r="AM45" s="3">
        <v>0</v>
      </c>
      <c r="AN45" s="3">
        <v>0</v>
      </c>
      <c r="AO45" s="3"/>
      <c r="AP45" s="67">
        <v>12579.75</v>
      </c>
      <c r="AQ45" s="3">
        <v>32319</v>
      </c>
      <c r="AR45" s="3">
        <v>12580</v>
      </c>
      <c r="AS45" s="3">
        <v>12580</v>
      </c>
      <c r="AT45" s="3">
        <v>0</v>
      </c>
    </row>
    <row r="46" spans="1:46" x14ac:dyDescent="0.35">
      <c r="A46" t="s">
        <v>115</v>
      </c>
      <c r="B46" t="s">
        <v>341</v>
      </c>
      <c r="C46" t="s">
        <v>673</v>
      </c>
      <c r="D46" t="s">
        <v>920</v>
      </c>
      <c r="F46" t="s">
        <v>72</v>
      </c>
      <c r="G46" s="3">
        <v>95777</v>
      </c>
      <c r="H46" s="3">
        <v>8444439</v>
      </c>
      <c r="I46" s="3">
        <v>0</v>
      </c>
      <c r="J46" s="3">
        <v>0</v>
      </c>
      <c r="K46" s="3">
        <v>0</v>
      </c>
      <c r="L46" s="3">
        <v>0</v>
      </c>
      <c r="M46" s="3">
        <v>0</v>
      </c>
      <c r="N46" s="3">
        <v>0</v>
      </c>
      <c r="O46" s="3">
        <v>0</v>
      </c>
      <c r="P46" s="3">
        <v>0</v>
      </c>
      <c r="Q46" s="3">
        <v>0</v>
      </c>
      <c r="R46" s="3">
        <v>0</v>
      </c>
      <c r="S46" s="3">
        <v>0</v>
      </c>
      <c r="T46" s="3">
        <v>0</v>
      </c>
      <c r="U46" s="3">
        <v>0</v>
      </c>
      <c r="V46" s="3">
        <v>0</v>
      </c>
      <c r="W46" s="3">
        <v>0</v>
      </c>
      <c r="X46" s="3">
        <v>0</v>
      </c>
      <c r="Y46" s="3">
        <v>0</v>
      </c>
      <c r="Z46" s="3">
        <v>0</v>
      </c>
      <c r="AA46" s="67">
        <v>0</v>
      </c>
      <c r="AB46" s="67">
        <v>0</v>
      </c>
      <c r="AC46" s="3">
        <v>0</v>
      </c>
      <c r="AD46" s="3">
        <v>0</v>
      </c>
      <c r="AE46" s="3">
        <v>0</v>
      </c>
      <c r="AF46" s="3">
        <v>0</v>
      </c>
      <c r="AG46" s="3">
        <v>0</v>
      </c>
      <c r="AH46" s="3">
        <v>0</v>
      </c>
      <c r="AI46" s="3">
        <v>0</v>
      </c>
      <c r="AJ46" s="3">
        <v>0</v>
      </c>
      <c r="AK46" s="3">
        <v>0</v>
      </c>
      <c r="AL46" s="3">
        <v>0</v>
      </c>
      <c r="AM46" s="3">
        <v>0</v>
      </c>
      <c r="AN46" s="3">
        <v>0</v>
      </c>
      <c r="AO46" s="3"/>
      <c r="AP46" s="67">
        <v>0</v>
      </c>
      <c r="AQ46" s="3">
        <v>0</v>
      </c>
      <c r="AR46" s="3">
        <v>0</v>
      </c>
      <c r="AS46" s="3">
        <v>0</v>
      </c>
      <c r="AT46" s="3">
        <v>0</v>
      </c>
    </row>
    <row r="47" spans="1:46" x14ac:dyDescent="0.35">
      <c r="A47" t="s">
        <v>116</v>
      </c>
      <c r="B47" t="s">
        <v>342</v>
      </c>
      <c r="C47" t="s">
        <v>891</v>
      </c>
      <c r="D47" t="s">
        <v>926</v>
      </c>
      <c r="F47" t="s">
        <v>72</v>
      </c>
      <c r="G47" s="3">
        <v>3458</v>
      </c>
      <c r="H47" s="3">
        <v>304884</v>
      </c>
      <c r="I47" s="3">
        <v>304884</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67">
        <v>0</v>
      </c>
      <c r="AB47" s="67">
        <v>0</v>
      </c>
      <c r="AC47" s="3">
        <v>0</v>
      </c>
      <c r="AD47" s="3">
        <v>0</v>
      </c>
      <c r="AE47" s="3">
        <v>0</v>
      </c>
      <c r="AF47" s="3">
        <v>0</v>
      </c>
      <c r="AG47" s="3">
        <v>0</v>
      </c>
      <c r="AH47" s="3">
        <v>0</v>
      </c>
      <c r="AI47" s="3">
        <v>0</v>
      </c>
      <c r="AJ47" s="3">
        <v>0</v>
      </c>
      <c r="AK47" s="3">
        <v>0</v>
      </c>
      <c r="AL47" s="3">
        <v>0</v>
      </c>
      <c r="AM47" s="3">
        <v>0</v>
      </c>
      <c r="AN47" s="3">
        <v>0</v>
      </c>
      <c r="AO47" s="3"/>
      <c r="AP47" s="67">
        <v>0</v>
      </c>
      <c r="AQ47" s="3">
        <v>0</v>
      </c>
      <c r="AR47" s="3">
        <v>0</v>
      </c>
      <c r="AS47" s="3">
        <v>0</v>
      </c>
      <c r="AT47" s="3">
        <v>0</v>
      </c>
    </row>
    <row r="48" spans="1:46" x14ac:dyDescent="0.35">
      <c r="A48" t="s">
        <v>117</v>
      </c>
      <c r="B48" t="s">
        <v>343</v>
      </c>
      <c r="C48" t="s">
        <v>611</v>
      </c>
      <c r="D48" t="s">
        <v>932</v>
      </c>
      <c r="F48" t="s">
        <v>65</v>
      </c>
      <c r="G48" s="3">
        <v>59310</v>
      </c>
      <c r="H48" s="3">
        <v>5229227</v>
      </c>
      <c r="I48" s="3">
        <v>5229227</v>
      </c>
      <c r="J48" s="3">
        <v>630227</v>
      </c>
      <c r="K48" s="3">
        <v>0</v>
      </c>
      <c r="L48" s="3">
        <v>0</v>
      </c>
      <c r="M48" s="3">
        <v>6800</v>
      </c>
      <c r="N48" s="3">
        <v>0</v>
      </c>
      <c r="O48" s="3">
        <v>161035</v>
      </c>
      <c r="P48" s="3">
        <v>409600</v>
      </c>
      <c r="Q48" s="3">
        <v>0</v>
      </c>
      <c r="R48" s="3">
        <v>0</v>
      </c>
      <c r="S48" s="3">
        <v>0</v>
      </c>
      <c r="T48" s="3">
        <v>0</v>
      </c>
      <c r="U48" s="3">
        <v>0</v>
      </c>
      <c r="V48" s="3">
        <v>0</v>
      </c>
      <c r="W48" s="3">
        <v>65919</v>
      </c>
      <c r="X48" s="3">
        <v>0</v>
      </c>
      <c r="Y48" s="3">
        <v>0</v>
      </c>
      <c r="Z48" s="3">
        <v>1309</v>
      </c>
      <c r="AA48" s="67">
        <v>956167.5</v>
      </c>
      <c r="AB48" s="67">
        <v>318722.5</v>
      </c>
      <c r="AC48" s="3">
        <v>156229</v>
      </c>
      <c r="AD48" s="3">
        <v>8000</v>
      </c>
      <c r="AE48" s="3">
        <v>0</v>
      </c>
      <c r="AF48" s="3">
        <v>104909</v>
      </c>
      <c r="AG48" s="3">
        <v>0</v>
      </c>
      <c r="AH48" s="3">
        <v>225651</v>
      </c>
      <c r="AI48" s="3">
        <v>0</v>
      </c>
      <c r="AJ48" s="3">
        <v>0</v>
      </c>
      <c r="AK48" s="3">
        <v>0</v>
      </c>
      <c r="AL48" s="3">
        <v>0</v>
      </c>
      <c r="AM48" s="3">
        <v>0</v>
      </c>
      <c r="AN48" s="3">
        <v>72601</v>
      </c>
      <c r="AO48" s="3"/>
      <c r="AP48" s="67">
        <v>886112.5</v>
      </c>
      <c r="AQ48" s="3">
        <v>1842280</v>
      </c>
      <c r="AR48" s="3">
        <v>886113</v>
      </c>
      <c r="AS48" s="3">
        <v>886113</v>
      </c>
      <c r="AT48" s="3">
        <v>0</v>
      </c>
    </row>
    <row r="49" spans="1:46" x14ac:dyDescent="0.35">
      <c r="A49" t="s">
        <v>118</v>
      </c>
      <c r="B49" t="s">
        <v>344</v>
      </c>
      <c r="C49" t="s">
        <v>399</v>
      </c>
      <c r="D49" t="s">
        <v>926</v>
      </c>
      <c r="F49" t="s">
        <v>65</v>
      </c>
      <c r="G49" s="3">
        <v>1875</v>
      </c>
      <c r="H49" s="3">
        <v>165314</v>
      </c>
      <c r="I49" s="3">
        <v>165314</v>
      </c>
      <c r="J49" s="3">
        <v>750</v>
      </c>
      <c r="K49" s="3">
        <v>0</v>
      </c>
      <c r="L49" s="3">
        <v>0</v>
      </c>
      <c r="M49" s="3">
        <v>0</v>
      </c>
      <c r="N49" s="3">
        <v>0</v>
      </c>
      <c r="O49" s="3">
        <v>500</v>
      </c>
      <c r="P49" s="3">
        <v>7500</v>
      </c>
      <c r="Q49" s="3">
        <v>0</v>
      </c>
      <c r="R49" s="3">
        <v>4600</v>
      </c>
      <c r="S49" s="3">
        <v>0</v>
      </c>
      <c r="T49" s="3">
        <v>0</v>
      </c>
      <c r="U49" s="3">
        <v>0</v>
      </c>
      <c r="V49" s="3">
        <v>0</v>
      </c>
      <c r="W49" s="3">
        <v>0</v>
      </c>
      <c r="X49" s="3">
        <v>0</v>
      </c>
      <c r="Y49" s="3">
        <v>0</v>
      </c>
      <c r="Z49" s="3">
        <v>0</v>
      </c>
      <c r="AA49" s="67">
        <v>10012.5</v>
      </c>
      <c r="AB49" s="67">
        <v>3337.5</v>
      </c>
      <c r="AC49" s="3">
        <v>24240</v>
      </c>
      <c r="AD49" s="3">
        <v>1200</v>
      </c>
      <c r="AE49" s="3">
        <v>0</v>
      </c>
      <c r="AF49" s="3">
        <v>0</v>
      </c>
      <c r="AG49" s="3">
        <v>0</v>
      </c>
      <c r="AH49" s="3">
        <v>0</v>
      </c>
      <c r="AI49" s="3">
        <v>0</v>
      </c>
      <c r="AJ49" s="3">
        <v>0</v>
      </c>
      <c r="AK49" s="3">
        <v>0</v>
      </c>
      <c r="AL49" s="3">
        <v>0</v>
      </c>
      <c r="AM49" s="3">
        <v>0</v>
      </c>
      <c r="AN49" s="3">
        <v>0</v>
      </c>
      <c r="AO49" s="3"/>
      <c r="AP49" s="67">
        <v>28777.5</v>
      </c>
      <c r="AQ49" s="3">
        <v>38790</v>
      </c>
      <c r="AR49" s="3">
        <v>28778</v>
      </c>
      <c r="AS49" s="3">
        <v>28778</v>
      </c>
      <c r="AT49" s="3">
        <v>0</v>
      </c>
    </row>
    <row r="50" spans="1:46" x14ac:dyDescent="0.35">
      <c r="A50" t="s">
        <v>119</v>
      </c>
      <c r="B50" t="s">
        <v>345</v>
      </c>
      <c r="C50" t="s">
        <v>921</v>
      </c>
      <c r="D50" t="s">
        <v>927</v>
      </c>
      <c r="F50" t="s">
        <v>72</v>
      </c>
      <c r="G50" s="3">
        <v>28742</v>
      </c>
      <c r="H50" s="3">
        <v>2534116</v>
      </c>
      <c r="I50" s="3">
        <v>2534116</v>
      </c>
      <c r="J50" s="3">
        <v>0</v>
      </c>
      <c r="K50" s="3">
        <v>0</v>
      </c>
      <c r="L50" s="3">
        <v>0</v>
      </c>
      <c r="M50" s="3">
        <v>0</v>
      </c>
      <c r="N50" s="3">
        <v>0</v>
      </c>
      <c r="O50" s="3">
        <v>0</v>
      </c>
      <c r="P50" s="3">
        <v>0</v>
      </c>
      <c r="Q50" s="3">
        <v>0</v>
      </c>
      <c r="R50" s="3">
        <v>0</v>
      </c>
      <c r="S50" s="3">
        <v>0</v>
      </c>
      <c r="T50" s="3">
        <v>0</v>
      </c>
      <c r="U50" s="3">
        <v>0</v>
      </c>
      <c r="V50" s="3">
        <v>0</v>
      </c>
      <c r="W50" s="3">
        <v>0</v>
      </c>
      <c r="X50" s="3">
        <v>0</v>
      </c>
      <c r="Y50" s="3">
        <v>0</v>
      </c>
      <c r="Z50" s="3">
        <v>0</v>
      </c>
      <c r="AA50" s="67">
        <v>0</v>
      </c>
      <c r="AB50" s="67">
        <v>0</v>
      </c>
      <c r="AC50" s="3">
        <v>0</v>
      </c>
      <c r="AD50" s="3">
        <v>0</v>
      </c>
      <c r="AE50" s="3">
        <v>0</v>
      </c>
      <c r="AF50" s="3">
        <v>0</v>
      </c>
      <c r="AG50" s="3">
        <v>0</v>
      </c>
      <c r="AH50" s="3">
        <v>0</v>
      </c>
      <c r="AI50" s="3">
        <v>0</v>
      </c>
      <c r="AJ50" s="3">
        <v>0</v>
      </c>
      <c r="AK50" s="3">
        <v>0</v>
      </c>
      <c r="AL50" s="3">
        <v>0</v>
      </c>
      <c r="AM50" s="3">
        <v>0</v>
      </c>
      <c r="AN50" s="3">
        <v>0</v>
      </c>
      <c r="AO50" s="3"/>
      <c r="AP50" s="67">
        <v>0</v>
      </c>
      <c r="AQ50" s="3">
        <v>0</v>
      </c>
      <c r="AR50" s="3">
        <v>0</v>
      </c>
      <c r="AS50" s="3">
        <v>0</v>
      </c>
      <c r="AT50" s="3">
        <v>0</v>
      </c>
    </row>
    <row r="51" spans="1:46" x14ac:dyDescent="0.35">
      <c r="A51" t="s">
        <v>120</v>
      </c>
      <c r="B51" t="s">
        <v>346</v>
      </c>
      <c r="C51" t="s">
        <v>921</v>
      </c>
      <c r="D51" t="s">
        <v>931</v>
      </c>
      <c r="E51" t="s">
        <v>934</v>
      </c>
      <c r="F51" t="s">
        <v>65</v>
      </c>
      <c r="G51" s="3">
        <v>118977</v>
      </c>
      <c r="H51" s="3">
        <v>10489930</v>
      </c>
      <c r="I51" s="3">
        <v>10489930</v>
      </c>
      <c r="J51" s="3">
        <v>2400000</v>
      </c>
      <c r="K51" s="3">
        <v>36000</v>
      </c>
      <c r="L51" s="3">
        <v>0</v>
      </c>
      <c r="M51" s="3">
        <v>1051000</v>
      </c>
      <c r="N51" s="3">
        <v>0</v>
      </c>
      <c r="O51" s="3">
        <v>558000</v>
      </c>
      <c r="P51" s="3">
        <v>700000</v>
      </c>
      <c r="Q51" s="3">
        <v>0</v>
      </c>
      <c r="R51" s="3">
        <v>0</v>
      </c>
      <c r="S51" s="3">
        <v>0</v>
      </c>
      <c r="T51" s="3">
        <v>2400000</v>
      </c>
      <c r="U51" s="3">
        <v>250</v>
      </c>
      <c r="V51" s="3">
        <v>0</v>
      </c>
      <c r="W51" s="3">
        <v>220000</v>
      </c>
      <c r="X51" s="3">
        <v>0</v>
      </c>
      <c r="Y51" s="3">
        <v>125000</v>
      </c>
      <c r="Z51" s="3">
        <v>275500</v>
      </c>
      <c r="AA51" s="67">
        <v>5824312.5</v>
      </c>
      <c r="AB51" s="67">
        <v>1941437.5</v>
      </c>
      <c r="AC51" s="3">
        <v>140000</v>
      </c>
      <c r="AD51" s="3">
        <v>54000</v>
      </c>
      <c r="AE51" s="3">
        <v>0</v>
      </c>
      <c r="AF51" s="3">
        <v>415000</v>
      </c>
      <c r="AG51" s="3">
        <v>100000</v>
      </c>
      <c r="AH51" s="3">
        <v>125000</v>
      </c>
      <c r="AI51" s="3">
        <v>0</v>
      </c>
      <c r="AJ51" s="3">
        <v>150000</v>
      </c>
      <c r="AK51" s="3">
        <v>0</v>
      </c>
      <c r="AL51" s="3">
        <v>0</v>
      </c>
      <c r="AM51" s="3">
        <v>0</v>
      </c>
      <c r="AN51" s="3">
        <v>0</v>
      </c>
      <c r="AO51" s="3"/>
      <c r="AP51" s="67">
        <v>2925437.5</v>
      </c>
      <c r="AQ51" s="3">
        <v>8749750</v>
      </c>
      <c r="AR51" s="3">
        <v>2925438</v>
      </c>
      <c r="AS51" s="3">
        <v>2925438</v>
      </c>
      <c r="AT51" s="3">
        <v>0</v>
      </c>
    </row>
    <row r="52" spans="1:46" x14ac:dyDescent="0.35">
      <c r="A52" t="s">
        <v>121</v>
      </c>
      <c r="B52" t="s">
        <v>347</v>
      </c>
      <c r="C52" t="s">
        <v>611</v>
      </c>
      <c r="D52" t="s">
        <v>920</v>
      </c>
      <c r="F52" t="s">
        <v>72</v>
      </c>
      <c r="G52" s="3">
        <v>23629</v>
      </c>
      <c r="H52" s="3">
        <v>2083315</v>
      </c>
      <c r="I52" s="3">
        <v>2083315</v>
      </c>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67">
        <v>0</v>
      </c>
      <c r="AB52" s="67">
        <v>0</v>
      </c>
      <c r="AC52" s="3">
        <v>0</v>
      </c>
      <c r="AD52" s="3">
        <v>0</v>
      </c>
      <c r="AE52" s="3">
        <v>0</v>
      </c>
      <c r="AF52" s="3">
        <v>0</v>
      </c>
      <c r="AG52" s="3">
        <v>0</v>
      </c>
      <c r="AH52" s="3">
        <v>0</v>
      </c>
      <c r="AI52" s="3">
        <v>0</v>
      </c>
      <c r="AJ52" s="3">
        <v>0</v>
      </c>
      <c r="AK52" s="3">
        <v>0</v>
      </c>
      <c r="AL52" s="3">
        <v>0</v>
      </c>
      <c r="AM52" s="3">
        <v>0</v>
      </c>
      <c r="AN52" s="3">
        <v>0</v>
      </c>
      <c r="AO52" s="3"/>
      <c r="AP52" s="67">
        <v>0</v>
      </c>
      <c r="AQ52" s="3">
        <v>0</v>
      </c>
      <c r="AR52" s="3">
        <v>0</v>
      </c>
      <c r="AS52" s="3">
        <v>0</v>
      </c>
      <c r="AT52" s="3">
        <v>0</v>
      </c>
    </row>
    <row r="53" spans="1:46" x14ac:dyDescent="0.35">
      <c r="A53" t="s">
        <v>122</v>
      </c>
      <c r="B53" t="s">
        <v>348</v>
      </c>
      <c r="C53" t="s">
        <v>921</v>
      </c>
      <c r="D53" t="s">
        <v>922</v>
      </c>
      <c r="F53" t="s">
        <v>65</v>
      </c>
      <c r="G53" s="3">
        <v>5247</v>
      </c>
      <c r="H53" s="3">
        <v>462616</v>
      </c>
      <c r="I53" s="3">
        <v>462616</v>
      </c>
      <c r="J53" s="3">
        <v>0</v>
      </c>
      <c r="K53" s="3">
        <v>0</v>
      </c>
      <c r="L53" s="3">
        <v>0</v>
      </c>
      <c r="M53" s="3">
        <v>0</v>
      </c>
      <c r="N53" s="3">
        <v>4500</v>
      </c>
      <c r="O53" s="3">
        <v>0</v>
      </c>
      <c r="P53" s="3">
        <v>0</v>
      </c>
      <c r="Q53" s="3">
        <v>0</v>
      </c>
      <c r="R53" s="3">
        <v>0</v>
      </c>
      <c r="S53" s="3">
        <v>0</v>
      </c>
      <c r="T53" s="3">
        <v>0</v>
      </c>
      <c r="U53" s="3">
        <v>0</v>
      </c>
      <c r="V53" s="3">
        <v>0</v>
      </c>
      <c r="W53" s="3">
        <v>0</v>
      </c>
      <c r="X53" s="3">
        <v>0</v>
      </c>
      <c r="Y53" s="3">
        <v>0</v>
      </c>
      <c r="Z53" s="3">
        <v>0</v>
      </c>
      <c r="AA53" s="67">
        <v>3375</v>
      </c>
      <c r="AB53" s="67">
        <v>1125</v>
      </c>
      <c r="AC53" s="3">
        <v>30000</v>
      </c>
      <c r="AD53" s="3">
        <v>0</v>
      </c>
      <c r="AE53" s="3">
        <v>0</v>
      </c>
      <c r="AF53" s="3">
        <v>0</v>
      </c>
      <c r="AG53" s="3">
        <v>0</v>
      </c>
      <c r="AH53" s="3">
        <v>0</v>
      </c>
      <c r="AI53" s="3">
        <v>0</v>
      </c>
      <c r="AJ53" s="3">
        <v>0</v>
      </c>
      <c r="AK53" s="3">
        <v>0</v>
      </c>
      <c r="AL53" s="3">
        <v>0</v>
      </c>
      <c r="AM53" s="3">
        <v>0</v>
      </c>
      <c r="AN53" s="3">
        <v>3375</v>
      </c>
      <c r="AO53" s="3"/>
      <c r="AP53" s="67">
        <v>34500</v>
      </c>
      <c r="AQ53" s="3">
        <v>37875</v>
      </c>
      <c r="AR53" s="3">
        <v>34500</v>
      </c>
      <c r="AS53" s="3">
        <v>34500</v>
      </c>
      <c r="AT53" s="3">
        <v>0</v>
      </c>
    </row>
    <row r="54" spans="1:46" x14ac:dyDescent="0.35">
      <c r="A54" t="s">
        <v>123</v>
      </c>
      <c r="B54" t="s">
        <v>349</v>
      </c>
      <c r="C54" t="s">
        <v>673</v>
      </c>
      <c r="D54" t="s">
        <v>924</v>
      </c>
      <c r="F54" t="s">
        <v>72</v>
      </c>
      <c r="G54" s="3">
        <v>11777</v>
      </c>
      <c r="H54" s="3">
        <v>1038351</v>
      </c>
      <c r="I54" s="3">
        <v>0</v>
      </c>
      <c r="J54" s="3">
        <v>0</v>
      </c>
      <c r="K54" s="3">
        <v>0</v>
      </c>
      <c r="L54" s="3">
        <v>0</v>
      </c>
      <c r="M54" s="3">
        <v>0</v>
      </c>
      <c r="N54" s="3">
        <v>0</v>
      </c>
      <c r="O54" s="3">
        <v>0</v>
      </c>
      <c r="P54" s="3">
        <v>0</v>
      </c>
      <c r="Q54" s="3">
        <v>0</v>
      </c>
      <c r="R54" s="3">
        <v>0</v>
      </c>
      <c r="S54" s="3">
        <v>0</v>
      </c>
      <c r="T54" s="3">
        <v>0</v>
      </c>
      <c r="U54" s="3">
        <v>0</v>
      </c>
      <c r="V54" s="3">
        <v>0</v>
      </c>
      <c r="W54" s="3">
        <v>0</v>
      </c>
      <c r="X54" s="3">
        <v>0</v>
      </c>
      <c r="Y54" s="3">
        <v>0</v>
      </c>
      <c r="Z54" s="3">
        <v>0</v>
      </c>
      <c r="AA54" s="67">
        <v>0</v>
      </c>
      <c r="AB54" s="67">
        <v>0</v>
      </c>
      <c r="AC54" s="3">
        <v>0</v>
      </c>
      <c r="AD54" s="3">
        <v>0</v>
      </c>
      <c r="AE54" s="3">
        <v>0</v>
      </c>
      <c r="AF54" s="3">
        <v>0</v>
      </c>
      <c r="AG54" s="3">
        <v>0</v>
      </c>
      <c r="AH54" s="3">
        <v>0</v>
      </c>
      <c r="AI54" s="3">
        <v>0</v>
      </c>
      <c r="AJ54" s="3">
        <v>0</v>
      </c>
      <c r="AK54" s="3">
        <v>0</v>
      </c>
      <c r="AL54" s="3">
        <v>0</v>
      </c>
      <c r="AM54" s="3">
        <v>0</v>
      </c>
      <c r="AN54" s="3">
        <v>0</v>
      </c>
      <c r="AO54" s="3"/>
      <c r="AP54" s="67">
        <v>0</v>
      </c>
      <c r="AQ54" s="3">
        <v>0</v>
      </c>
      <c r="AR54" s="3">
        <v>0</v>
      </c>
      <c r="AS54" s="3">
        <v>0</v>
      </c>
      <c r="AT54" s="3">
        <v>0</v>
      </c>
    </row>
    <row r="55" spans="1:46" x14ac:dyDescent="0.35">
      <c r="A55" t="s">
        <v>124</v>
      </c>
      <c r="B55" t="s">
        <v>350</v>
      </c>
      <c r="C55" t="s">
        <v>399</v>
      </c>
      <c r="D55" t="s">
        <v>926</v>
      </c>
      <c r="F55" t="s">
        <v>65</v>
      </c>
      <c r="G55" s="3">
        <v>1245</v>
      </c>
      <c r="H55" s="3">
        <v>109769</v>
      </c>
      <c r="I55" s="3">
        <v>109769</v>
      </c>
      <c r="J55" s="3">
        <v>0</v>
      </c>
      <c r="K55" s="3">
        <v>0</v>
      </c>
      <c r="L55" s="3">
        <v>0</v>
      </c>
      <c r="M55" s="3">
        <v>0</v>
      </c>
      <c r="N55" s="3">
        <v>0</v>
      </c>
      <c r="O55" s="3">
        <v>2575</v>
      </c>
      <c r="P55" s="3">
        <v>2750</v>
      </c>
      <c r="Q55" s="3">
        <v>0</v>
      </c>
      <c r="R55" s="3">
        <v>6107</v>
      </c>
      <c r="S55" s="3">
        <v>0</v>
      </c>
      <c r="T55" s="3">
        <v>0</v>
      </c>
      <c r="U55" s="3">
        <v>0</v>
      </c>
      <c r="V55" s="3">
        <v>0</v>
      </c>
      <c r="W55" s="3">
        <v>0</v>
      </c>
      <c r="X55" s="3">
        <v>0</v>
      </c>
      <c r="Y55" s="3">
        <v>0</v>
      </c>
      <c r="Z55" s="3">
        <v>0</v>
      </c>
      <c r="AA55" s="67">
        <v>8574</v>
      </c>
      <c r="AB55" s="67">
        <v>2858</v>
      </c>
      <c r="AC55" s="3">
        <v>0</v>
      </c>
      <c r="AD55" s="3">
        <v>2410</v>
      </c>
      <c r="AE55" s="3">
        <v>0</v>
      </c>
      <c r="AF55" s="3">
        <v>0</v>
      </c>
      <c r="AG55" s="3">
        <v>0</v>
      </c>
      <c r="AH55" s="3">
        <v>0</v>
      </c>
      <c r="AI55" s="3">
        <v>0</v>
      </c>
      <c r="AJ55" s="3">
        <v>0</v>
      </c>
      <c r="AK55" s="3">
        <v>0</v>
      </c>
      <c r="AL55" s="3">
        <v>0</v>
      </c>
      <c r="AM55" s="3">
        <v>0</v>
      </c>
      <c r="AN55" s="3">
        <v>0</v>
      </c>
      <c r="AO55" s="3"/>
      <c r="AP55" s="67">
        <v>5268</v>
      </c>
      <c r="AQ55" s="3">
        <v>13842</v>
      </c>
      <c r="AR55" s="3">
        <v>5268</v>
      </c>
      <c r="AS55" s="3">
        <v>5268</v>
      </c>
      <c r="AT55" s="3">
        <v>0</v>
      </c>
    </row>
    <row r="56" spans="1:46" x14ac:dyDescent="0.35">
      <c r="A56" t="s">
        <v>125</v>
      </c>
      <c r="B56" t="s">
        <v>351</v>
      </c>
      <c r="C56" t="s">
        <v>891</v>
      </c>
      <c r="D56" t="s">
        <v>926</v>
      </c>
      <c r="F56" t="s">
        <v>65</v>
      </c>
      <c r="G56" s="3">
        <v>13697</v>
      </c>
      <c r="H56" s="3">
        <v>1207633</v>
      </c>
      <c r="I56" s="3">
        <v>1207633</v>
      </c>
      <c r="J56" s="3">
        <v>986</v>
      </c>
      <c r="K56" s="3">
        <v>0</v>
      </c>
      <c r="L56" s="3">
        <v>0</v>
      </c>
      <c r="M56" s="3">
        <v>3582</v>
      </c>
      <c r="N56" s="3">
        <v>0</v>
      </c>
      <c r="O56" s="3">
        <v>11210</v>
      </c>
      <c r="P56" s="3">
        <v>4500</v>
      </c>
      <c r="Q56" s="3">
        <v>0</v>
      </c>
      <c r="R56" s="3">
        <v>65963</v>
      </c>
      <c r="S56" s="3">
        <v>0</v>
      </c>
      <c r="T56" s="3">
        <v>0</v>
      </c>
      <c r="U56" s="3">
        <v>1470</v>
      </c>
      <c r="V56" s="3">
        <v>0</v>
      </c>
      <c r="W56" s="3">
        <v>0</v>
      </c>
      <c r="X56" s="3">
        <v>3000</v>
      </c>
      <c r="Y56" s="3">
        <v>0</v>
      </c>
      <c r="Z56" s="3">
        <v>2500</v>
      </c>
      <c r="AA56" s="67">
        <v>69908.25</v>
      </c>
      <c r="AB56" s="67">
        <v>23302.75</v>
      </c>
      <c r="AC56" s="3">
        <v>51636</v>
      </c>
      <c r="AD56" s="3">
        <v>0</v>
      </c>
      <c r="AE56" s="3">
        <v>900</v>
      </c>
      <c r="AF56" s="3">
        <v>0</v>
      </c>
      <c r="AG56" s="3">
        <v>0</v>
      </c>
      <c r="AH56" s="3">
        <v>0</v>
      </c>
      <c r="AI56" s="3">
        <v>0</v>
      </c>
      <c r="AJ56" s="3">
        <v>0</v>
      </c>
      <c r="AK56" s="3">
        <v>0</v>
      </c>
      <c r="AL56" s="3">
        <v>0</v>
      </c>
      <c r="AM56" s="3">
        <v>0</v>
      </c>
      <c r="AN56" s="3">
        <v>0</v>
      </c>
      <c r="AO56" s="3"/>
      <c r="AP56" s="67">
        <v>75838.75</v>
      </c>
      <c r="AQ56" s="3">
        <v>145747</v>
      </c>
      <c r="AR56" s="3">
        <v>75774</v>
      </c>
      <c r="AS56" s="3">
        <v>75774</v>
      </c>
      <c r="AT56" s="3">
        <v>0</v>
      </c>
    </row>
    <row r="57" spans="1:46" x14ac:dyDescent="0.35">
      <c r="A57" t="s">
        <v>126</v>
      </c>
      <c r="B57" t="s">
        <v>352</v>
      </c>
      <c r="C57" t="s">
        <v>307</v>
      </c>
      <c r="D57" t="s">
        <v>924</v>
      </c>
      <c r="F57" t="s">
        <v>65</v>
      </c>
      <c r="G57" s="3">
        <v>6160</v>
      </c>
      <c r="H57" s="3">
        <v>543113</v>
      </c>
      <c r="I57" s="3">
        <v>543113</v>
      </c>
      <c r="J57" s="3">
        <v>38115</v>
      </c>
      <c r="K57" s="3">
        <v>0</v>
      </c>
      <c r="L57" s="3">
        <v>3269</v>
      </c>
      <c r="M57" s="3">
        <v>0</v>
      </c>
      <c r="N57" s="3">
        <v>0</v>
      </c>
      <c r="O57" s="3">
        <v>35935</v>
      </c>
      <c r="P57" s="3">
        <v>264527</v>
      </c>
      <c r="Q57" s="3">
        <v>0</v>
      </c>
      <c r="R57" s="3">
        <v>0</v>
      </c>
      <c r="S57" s="3">
        <v>0</v>
      </c>
      <c r="T57" s="3">
        <v>0</v>
      </c>
      <c r="U57" s="3">
        <v>0</v>
      </c>
      <c r="V57" s="3">
        <v>0</v>
      </c>
      <c r="W57" s="3">
        <v>15974</v>
      </c>
      <c r="X57" s="3">
        <v>0</v>
      </c>
      <c r="Y57" s="3">
        <v>150</v>
      </c>
      <c r="Z57" s="3">
        <v>0</v>
      </c>
      <c r="AA57" s="67">
        <v>268477.5</v>
      </c>
      <c r="AB57" s="67">
        <v>89492.5</v>
      </c>
      <c r="AC57" s="3">
        <v>10550</v>
      </c>
      <c r="AD57" s="3">
        <v>0</v>
      </c>
      <c r="AE57" s="3">
        <v>0</v>
      </c>
      <c r="AF57" s="3">
        <v>0</v>
      </c>
      <c r="AG57" s="3">
        <v>0</v>
      </c>
      <c r="AH57" s="3">
        <v>0</v>
      </c>
      <c r="AI57" s="3">
        <v>0</v>
      </c>
      <c r="AJ57" s="3">
        <v>0</v>
      </c>
      <c r="AK57" s="3">
        <v>0</v>
      </c>
      <c r="AL57" s="3">
        <v>0</v>
      </c>
      <c r="AM57" s="3">
        <v>0</v>
      </c>
      <c r="AN57" s="3">
        <v>0</v>
      </c>
      <c r="AO57" s="3"/>
      <c r="AP57" s="67">
        <v>100042.5</v>
      </c>
      <c r="AQ57" s="3">
        <v>368520</v>
      </c>
      <c r="AR57" s="3">
        <v>100043</v>
      </c>
      <c r="AS57" s="3">
        <v>100043</v>
      </c>
      <c r="AT57" s="3">
        <v>0</v>
      </c>
    </row>
    <row r="58" spans="1:46" x14ac:dyDescent="0.35">
      <c r="A58" t="s">
        <v>127</v>
      </c>
      <c r="B58" t="s">
        <v>353</v>
      </c>
      <c r="C58" t="s">
        <v>921</v>
      </c>
      <c r="D58" t="s">
        <v>922</v>
      </c>
      <c r="F58" t="s">
        <v>65</v>
      </c>
      <c r="G58" s="3">
        <v>35313</v>
      </c>
      <c r="H58" s="3">
        <v>3113466</v>
      </c>
      <c r="I58" s="3">
        <v>3113466</v>
      </c>
      <c r="J58" s="3">
        <v>0</v>
      </c>
      <c r="K58" s="3">
        <v>0</v>
      </c>
      <c r="L58" s="3">
        <v>0</v>
      </c>
      <c r="M58" s="3">
        <v>0</v>
      </c>
      <c r="N58" s="3">
        <v>0</v>
      </c>
      <c r="O58" s="3">
        <v>100000</v>
      </c>
      <c r="P58" s="3">
        <v>25000</v>
      </c>
      <c r="Q58" s="3">
        <v>0</v>
      </c>
      <c r="R58" s="3">
        <v>0</v>
      </c>
      <c r="S58" s="3">
        <v>0</v>
      </c>
      <c r="T58" s="3">
        <v>0</v>
      </c>
      <c r="U58" s="3">
        <v>0</v>
      </c>
      <c r="V58" s="3">
        <v>0</v>
      </c>
      <c r="W58" s="3">
        <v>0</v>
      </c>
      <c r="X58" s="3">
        <v>0</v>
      </c>
      <c r="Y58" s="3">
        <v>0</v>
      </c>
      <c r="Z58" s="3">
        <v>0</v>
      </c>
      <c r="AA58" s="67">
        <v>93750</v>
      </c>
      <c r="AB58" s="67">
        <v>31250</v>
      </c>
      <c r="AC58" s="3">
        <v>10000</v>
      </c>
      <c r="AD58" s="3">
        <v>10000</v>
      </c>
      <c r="AE58" s="3">
        <v>0</v>
      </c>
      <c r="AF58" s="3">
        <v>0</v>
      </c>
      <c r="AG58" s="3">
        <v>0</v>
      </c>
      <c r="AH58" s="3">
        <v>77000</v>
      </c>
      <c r="AI58" s="3">
        <v>0</v>
      </c>
      <c r="AJ58" s="3">
        <v>0</v>
      </c>
      <c r="AK58" s="3">
        <v>0</v>
      </c>
      <c r="AL58" s="3">
        <v>0</v>
      </c>
      <c r="AM58" s="3">
        <v>0</v>
      </c>
      <c r="AN58" s="3">
        <v>0</v>
      </c>
      <c r="AO58" s="3"/>
      <c r="AP58" s="67">
        <v>128250</v>
      </c>
      <c r="AQ58" s="3">
        <v>222000</v>
      </c>
      <c r="AR58" s="3">
        <v>128250</v>
      </c>
      <c r="AS58" s="3">
        <v>128250</v>
      </c>
      <c r="AT58" s="3">
        <v>0</v>
      </c>
    </row>
    <row r="59" spans="1:46" x14ac:dyDescent="0.35">
      <c r="A59" t="s">
        <v>128</v>
      </c>
      <c r="B59" t="s">
        <v>354</v>
      </c>
      <c r="C59" t="s">
        <v>933</v>
      </c>
      <c r="D59" t="s">
        <v>934</v>
      </c>
      <c r="F59" t="s">
        <v>65</v>
      </c>
      <c r="G59" s="3">
        <v>40160</v>
      </c>
      <c r="H59" s="3">
        <v>3540815</v>
      </c>
      <c r="I59" s="3">
        <v>3540815</v>
      </c>
      <c r="J59" s="3">
        <v>30024</v>
      </c>
      <c r="K59" s="3">
        <v>0</v>
      </c>
      <c r="L59" s="3">
        <v>162933</v>
      </c>
      <c r="M59" s="3">
        <v>7000</v>
      </c>
      <c r="N59" s="3">
        <v>16000</v>
      </c>
      <c r="O59" s="3">
        <v>36051</v>
      </c>
      <c r="P59" s="3">
        <v>41457</v>
      </c>
      <c r="Q59" s="3">
        <v>0</v>
      </c>
      <c r="R59" s="3">
        <v>0</v>
      </c>
      <c r="S59" s="3">
        <v>0</v>
      </c>
      <c r="T59" s="3">
        <v>559963</v>
      </c>
      <c r="U59" s="3">
        <v>0</v>
      </c>
      <c r="V59" s="3">
        <v>0</v>
      </c>
      <c r="W59" s="3">
        <v>12825</v>
      </c>
      <c r="X59" s="3">
        <v>3640</v>
      </c>
      <c r="Y59" s="3">
        <v>27606</v>
      </c>
      <c r="Z59" s="3">
        <v>0</v>
      </c>
      <c r="AA59" s="67">
        <v>673124.25</v>
      </c>
      <c r="AB59" s="67">
        <v>224374.75</v>
      </c>
      <c r="AC59" s="3">
        <v>39429</v>
      </c>
      <c r="AD59" s="3">
        <v>0</v>
      </c>
      <c r="AE59" s="3">
        <v>3000</v>
      </c>
      <c r="AF59" s="3">
        <v>417000</v>
      </c>
      <c r="AG59" s="3">
        <v>0</v>
      </c>
      <c r="AH59" s="3">
        <v>0</v>
      </c>
      <c r="AI59" s="3">
        <v>0</v>
      </c>
      <c r="AJ59" s="3">
        <v>577750</v>
      </c>
      <c r="AK59" s="3">
        <v>0</v>
      </c>
      <c r="AL59" s="3">
        <v>1250000</v>
      </c>
      <c r="AM59" s="3">
        <v>0</v>
      </c>
      <c r="AN59" s="3">
        <v>0</v>
      </c>
      <c r="AO59" s="3"/>
      <c r="AP59" s="67">
        <v>2511553.75</v>
      </c>
      <c r="AQ59" s="3">
        <v>3184678</v>
      </c>
      <c r="AR59" s="3">
        <v>2511554</v>
      </c>
      <c r="AS59" s="3">
        <v>2511554</v>
      </c>
      <c r="AT59" s="3">
        <v>0</v>
      </c>
    </row>
    <row r="60" spans="1:46" x14ac:dyDescent="0.35">
      <c r="A60" t="s">
        <v>129</v>
      </c>
      <c r="B60" t="s">
        <v>355</v>
      </c>
      <c r="C60" t="s">
        <v>925</v>
      </c>
      <c r="D60" t="s">
        <v>926</v>
      </c>
      <c r="F60" t="s">
        <v>65</v>
      </c>
      <c r="G60" s="3">
        <v>3144</v>
      </c>
      <c r="H60" s="3">
        <v>277199</v>
      </c>
      <c r="I60" s="3">
        <v>277199</v>
      </c>
      <c r="J60" s="3">
        <v>0</v>
      </c>
      <c r="K60" s="3">
        <v>0</v>
      </c>
      <c r="L60" s="3">
        <v>0</v>
      </c>
      <c r="M60" s="3">
        <v>0</v>
      </c>
      <c r="N60" s="3">
        <v>0</v>
      </c>
      <c r="O60" s="3">
        <v>5036</v>
      </c>
      <c r="P60" s="3">
        <v>0</v>
      </c>
      <c r="Q60" s="3">
        <v>0</v>
      </c>
      <c r="R60" s="3">
        <v>0</v>
      </c>
      <c r="S60" s="3">
        <v>0</v>
      </c>
      <c r="T60" s="3">
        <v>0</v>
      </c>
      <c r="U60" s="3">
        <v>0</v>
      </c>
      <c r="V60" s="3">
        <v>0</v>
      </c>
      <c r="W60" s="3">
        <v>0</v>
      </c>
      <c r="X60" s="3">
        <v>0</v>
      </c>
      <c r="Y60" s="3">
        <v>0</v>
      </c>
      <c r="Z60" s="3">
        <v>0</v>
      </c>
      <c r="AA60" s="67">
        <v>3777</v>
      </c>
      <c r="AB60" s="67">
        <v>1259</v>
      </c>
      <c r="AC60" s="3">
        <v>48434</v>
      </c>
      <c r="AD60" s="3">
        <v>0</v>
      </c>
      <c r="AE60" s="3">
        <v>0</v>
      </c>
      <c r="AF60" s="3">
        <v>28885</v>
      </c>
      <c r="AG60" s="3">
        <v>13250</v>
      </c>
      <c r="AH60" s="3">
        <v>0</v>
      </c>
      <c r="AI60" s="3">
        <v>0</v>
      </c>
      <c r="AJ60" s="3">
        <v>0</v>
      </c>
      <c r="AK60" s="3">
        <v>0</v>
      </c>
      <c r="AL60" s="3">
        <v>0</v>
      </c>
      <c r="AM60" s="3">
        <v>0</v>
      </c>
      <c r="AN60" s="3">
        <v>30000</v>
      </c>
      <c r="AO60" s="3"/>
      <c r="AP60" s="67">
        <v>121828</v>
      </c>
      <c r="AQ60" s="3">
        <v>125605</v>
      </c>
      <c r="AR60" s="3">
        <v>121828</v>
      </c>
      <c r="AS60" s="3">
        <v>121828</v>
      </c>
      <c r="AT60" s="3">
        <v>0</v>
      </c>
    </row>
    <row r="61" spans="1:46" x14ac:dyDescent="0.35">
      <c r="A61" t="s">
        <v>130</v>
      </c>
      <c r="B61" t="s">
        <v>356</v>
      </c>
      <c r="C61" t="s">
        <v>435</v>
      </c>
      <c r="D61" t="s">
        <v>926</v>
      </c>
      <c r="F61" t="s">
        <v>65</v>
      </c>
      <c r="G61" s="3">
        <v>1384</v>
      </c>
      <c r="H61" s="3">
        <v>122024</v>
      </c>
      <c r="I61" s="3">
        <v>122024</v>
      </c>
      <c r="J61" s="3">
        <v>0</v>
      </c>
      <c r="K61" s="3">
        <v>0</v>
      </c>
      <c r="L61" s="3">
        <v>0</v>
      </c>
      <c r="M61" s="3">
        <v>0</v>
      </c>
      <c r="N61" s="3">
        <v>0</v>
      </c>
      <c r="O61" s="3">
        <v>0</v>
      </c>
      <c r="P61" s="3">
        <v>6000</v>
      </c>
      <c r="Q61" s="3">
        <v>0</v>
      </c>
      <c r="R61" s="3">
        <v>7200</v>
      </c>
      <c r="S61" s="3">
        <v>0</v>
      </c>
      <c r="T61" s="3">
        <v>0</v>
      </c>
      <c r="U61" s="3">
        <v>0</v>
      </c>
      <c r="V61" s="3">
        <v>0</v>
      </c>
      <c r="W61" s="3">
        <v>0</v>
      </c>
      <c r="X61" s="3">
        <v>0</v>
      </c>
      <c r="Y61" s="3">
        <v>0</v>
      </c>
      <c r="Z61" s="3">
        <v>1000</v>
      </c>
      <c r="AA61" s="67">
        <v>10650</v>
      </c>
      <c r="AB61" s="67">
        <v>3550</v>
      </c>
      <c r="AC61" s="3">
        <v>8000</v>
      </c>
      <c r="AD61" s="3">
        <v>0</v>
      </c>
      <c r="AE61" s="3">
        <v>0</v>
      </c>
      <c r="AF61" s="3">
        <v>4000</v>
      </c>
      <c r="AG61" s="3">
        <v>0</v>
      </c>
      <c r="AH61" s="3">
        <v>0</v>
      </c>
      <c r="AI61" s="3">
        <v>0</v>
      </c>
      <c r="AJ61" s="3">
        <v>0</v>
      </c>
      <c r="AK61" s="3">
        <v>0</v>
      </c>
      <c r="AL61" s="3">
        <v>0</v>
      </c>
      <c r="AM61" s="3">
        <v>0</v>
      </c>
      <c r="AN61" s="3">
        <v>6400</v>
      </c>
      <c r="AO61" s="3"/>
      <c r="AP61" s="67">
        <v>21950</v>
      </c>
      <c r="AQ61" s="3">
        <v>32600</v>
      </c>
      <c r="AR61" s="3">
        <v>21950</v>
      </c>
      <c r="AS61" s="3">
        <v>21950</v>
      </c>
      <c r="AT61" s="3">
        <v>0</v>
      </c>
    </row>
    <row r="62" spans="1:46" x14ac:dyDescent="0.35">
      <c r="A62" t="s">
        <v>131</v>
      </c>
      <c r="B62" t="s">
        <v>357</v>
      </c>
      <c r="C62" t="s">
        <v>928</v>
      </c>
      <c r="D62" t="s">
        <v>926</v>
      </c>
      <c r="F62" t="s">
        <v>72</v>
      </c>
      <c r="G62" s="3">
        <v>1258</v>
      </c>
      <c r="H62" s="3">
        <v>110915</v>
      </c>
      <c r="I62" s="3">
        <v>110915</v>
      </c>
      <c r="J62" s="3">
        <v>0</v>
      </c>
      <c r="K62" s="3">
        <v>0</v>
      </c>
      <c r="L62" s="3">
        <v>0</v>
      </c>
      <c r="M62" s="3">
        <v>0</v>
      </c>
      <c r="N62" s="3">
        <v>0</v>
      </c>
      <c r="O62" s="3">
        <v>0</v>
      </c>
      <c r="P62" s="3">
        <v>0</v>
      </c>
      <c r="Q62" s="3">
        <v>0</v>
      </c>
      <c r="R62" s="3">
        <v>0</v>
      </c>
      <c r="S62" s="3">
        <v>0</v>
      </c>
      <c r="T62" s="3">
        <v>0</v>
      </c>
      <c r="U62" s="3">
        <v>0</v>
      </c>
      <c r="V62" s="3">
        <v>0</v>
      </c>
      <c r="W62" s="3">
        <v>0</v>
      </c>
      <c r="X62" s="3">
        <v>0</v>
      </c>
      <c r="Y62" s="3">
        <v>0</v>
      </c>
      <c r="Z62" s="3">
        <v>0</v>
      </c>
      <c r="AA62" s="67">
        <v>0</v>
      </c>
      <c r="AB62" s="67">
        <v>0</v>
      </c>
      <c r="AC62" s="3">
        <v>0</v>
      </c>
      <c r="AD62" s="3">
        <v>0</v>
      </c>
      <c r="AE62" s="3">
        <v>0</v>
      </c>
      <c r="AF62" s="3">
        <v>0</v>
      </c>
      <c r="AG62" s="3">
        <v>0</v>
      </c>
      <c r="AH62" s="3">
        <v>0</v>
      </c>
      <c r="AI62" s="3">
        <v>0</v>
      </c>
      <c r="AJ62" s="3">
        <v>0</v>
      </c>
      <c r="AK62" s="3">
        <v>0</v>
      </c>
      <c r="AL62" s="3">
        <v>0</v>
      </c>
      <c r="AM62" s="3">
        <v>0</v>
      </c>
      <c r="AN62" s="3">
        <v>0</v>
      </c>
      <c r="AO62" s="3"/>
      <c r="AP62" s="67">
        <v>0</v>
      </c>
      <c r="AQ62" s="3">
        <v>0</v>
      </c>
      <c r="AR62" s="3">
        <v>0</v>
      </c>
      <c r="AS62" s="3">
        <v>0</v>
      </c>
      <c r="AT62" s="3">
        <v>0</v>
      </c>
    </row>
    <row r="63" spans="1:46" x14ac:dyDescent="0.35">
      <c r="A63" t="s">
        <v>132</v>
      </c>
      <c r="B63" t="s">
        <v>358</v>
      </c>
      <c r="C63" t="s">
        <v>435</v>
      </c>
      <c r="D63" t="s">
        <v>926</v>
      </c>
      <c r="F63" t="s">
        <v>72</v>
      </c>
      <c r="G63" s="3">
        <v>55582</v>
      </c>
      <c r="H63" s="3">
        <v>4900538</v>
      </c>
      <c r="I63" s="3">
        <v>4900538</v>
      </c>
      <c r="J63" s="3">
        <v>0</v>
      </c>
      <c r="K63" s="3">
        <v>0</v>
      </c>
      <c r="L63" s="3">
        <v>0</v>
      </c>
      <c r="M63" s="3">
        <v>0</v>
      </c>
      <c r="N63" s="3">
        <v>0</v>
      </c>
      <c r="O63" s="3">
        <v>0</v>
      </c>
      <c r="P63" s="3">
        <v>0</v>
      </c>
      <c r="Q63" s="3">
        <v>0</v>
      </c>
      <c r="R63" s="3">
        <v>0</v>
      </c>
      <c r="S63" s="3">
        <v>0</v>
      </c>
      <c r="T63" s="3">
        <v>0</v>
      </c>
      <c r="U63" s="3">
        <v>0</v>
      </c>
      <c r="V63" s="3">
        <v>0</v>
      </c>
      <c r="W63" s="3">
        <v>0</v>
      </c>
      <c r="X63" s="3">
        <v>0</v>
      </c>
      <c r="Y63" s="3">
        <v>0</v>
      </c>
      <c r="Z63" s="3">
        <v>0</v>
      </c>
      <c r="AA63" s="67">
        <v>0</v>
      </c>
      <c r="AB63" s="67">
        <v>0</v>
      </c>
      <c r="AC63" s="3">
        <v>0</v>
      </c>
      <c r="AD63" s="3">
        <v>0</v>
      </c>
      <c r="AE63" s="3">
        <v>0</v>
      </c>
      <c r="AF63" s="3">
        <v>0</v>
      </c>
      <c r="AG63" s="3">
        <v>0</v>
      </c>
      <c r="AH63" s="3">
        <v>0</v>
      </c>
      <c r="AI63" s="3">
        <v>0</v>
      </c>
      <c r="AJ63" s="3">
        <v>0</v>
      </c>
      <c r="AK63" s="3">
        <v>0</v>
      </c>
      <c r="AL63" s="3">
        <v>0</v>
      </c>
      <c r="AM63" s="3">
        <v>0</v>
      </c>
      <c r="AN63" s="3">
        <v>0</v>
      </c>
      <c r="AO63" s="3"/>
      <c r="AP63" s="67">
        <v>0</v>
      </c>
      <c r="AQ63" s="3">
        <v>0</v>
      </c>
      <c r="AR63" s="3">
        <v>0</v>
      </c>
      <c r="AS63" s="3">
        <v>0</v>
      </c>
      <c r="AT63" s="3">
        <v>0</v>
      </c>
    </row>
    <row r="64" spans="1:46" x14ac:dyDescent="0.35">
      <c r="A64" t="s">
        <v>133</v>
      </c>
      <c r="B64" t="s">
        <v>359</v>
      </c>
      <c r="C64" t="s">
        <v>930</v>
      </c>
      <c r="D64" t="s">
        <v>924</v>
      </c>
      <c r="F64" t="s">
        <v>65</v>
      </c>
      <c r="G64" s="3">
        <v>917</v>
      </c>
      <c r="H64" s="3">
        <v>80850</v>
      </c>
      <c r="I64" s="3">
        <v>80850</v>
      </c>
      <c r="J64" s="3">
        <v>0</v>
      </c>
      <c r="K64" s="3">
        <v>0</v>
      </c>
      <c r="L64" s="3">
        <v>0</v>
      </c>
      <c r="M64" s="3">
        <v>1000</v>
      </c>
      <c r="N64" s="3">
        <v>7000</v>
      </c>
      <c r="O64" s="3">
        <v>6000</v>
      </c>
      <c r="P64" s="3">
        <v>8000</v>
      </c>
      <c r="Q64" s="3">
        <v>0</v>
      </c>
      <c r="R64" s="3">
        <v>1000</v>
      </c>
      <c r="S64" s="3">
        <v>0</v>
      </c>
      <c r="T64" s="3">
        <v>0</v>
      </c>
      <c r="U64" s="3">
        <v>400</v>
      </c>
      <c r="V64" s="3">
        <v>0</v>
      </c>
      <c r="W64" s="3">
        <v>4000</v>
      </c>
      <c r="X64" s="3">
        <v>1000</v>
      </c>
      <c r="Y64" s="3">
        <v>0</v>
      </c>
      <c r="Z64" s="3">
        <v>0</v>
      </c>
      <c r="AA64" s="67">
        <v>21300</v>
      </c>
      <c r="AB64" s="67">
        <v>7100</v>
      </c>
      <c r="AC64" s="3">
        <v>20000</v>
      </c>
      <c r="AD64" s="3">
        <v>1000</v>
      </c>
      <c r="AE64" s="3">
        <v>1000</v>
      </c>
      <c r="AF64" s="3">
        <v>0</v>
      </c>
      <c r="AG64" s="3">
        <v>0</v>
      </c>
      <c r="AH64" s="3">
        <v>0</v>
      </c>
      <c r="AI64" s="3">
        <v>0</v>
      </c>
      <c r="AJ64" s="3">
        <v>0</v>
      </c>
      <c r="AK64" s="3">
        <v>0</v>
      </c>
      <c r="AL64" s="3">
        <v>0</v>
      </c>
      <c r="AM64" s="3">
        <v>0</v>
      </c>
      <c r="AN64" s="3">
        <v>6000</v>
      </c>
      <c r="AO64" s="3"/>
      <c r="AP64" s="67">
        <v>35100</v>
      </c>
      <c r="AQ64" s="3">
        <v>56400</v>
      </c>
      <c r="AR64" s="3">
        <v>35100</v>
      </c>
      <c r="AS64" s="3">
        <v>35100</v>
      </c>
      <c r="AT64" s="3">
        <v>0</v>
      </c>
    </row>
    <row r="65" spans="1:46" x14ac:dyDescent="0.35">
      <c r="A65" t="s">
        <v>134</v>
      </c>
      <c r="B65" t="s">
        <v>360</v>
      </c>
      <c r="C65" t="s">
        <v>925</v>
      </c>
      <c r="D65" t="s">
        <v>926</v>
      </c>
      <c r="F65" t="s">
        <v>65</v>
      </c>
      <c r="G65" s="3">
        <v>1650</v>
      </c>
      <c r="H65" s="3">
        <v>145477</v>
      </c>
      <c r="I65" s="3">
        <v>145477</v>
      </c>
      <c r="J65" s="3">
        <v>0</v>
      </c>
      <c r="K65" s="3">
        <v>0</v>
      </c>
      <c r="L65" s="3">
        <v>0</v>
      </c>
      <c r="M65" s="3">
        <v>0</v>
      </c>
      <c r="N65" s="3">
        <v>0</v>
      </c>
      <c r="O65" s="3">
        <v>0</v>
      </c>
      <c r="P65" s="3">
        <v>32861</v>
      </c>
      <c r="Q65" s="3">
        <v>0</v>
      </c>
      <c r="R65" s="3">
        <v>0</v>
      </c>
      <c r="S65" s="3">
        <v>0</v>
      </c>
      <c r="T65" s="3">
        <v>0</v>
      </c>
      <c r="U65" s="3">
        <v>0</v>
      </c>
      <c r="V65" s="3">
        <v>0</v>
      </c>
      <c r="W65" s="3">
        <v>0</v>
      </c>
      <c r="X65" s="3">
        <v>0</v>
      </c>
      <c r="Y65" s="3">
        <v>0</v>
      </c>
      <c r="Z65" s="3">
        <v>0</v>
      </c>
      <c r="AA65" s="67">
        <v>24645.75</v>
      </c>
      <c r="AB65" s="67">
        <v>8215.25</v>
      </c>
      <c r="AC65" s="3">
        <v>0</v>
      </c>
      <c r="AD65" s="3">
        <v>0</v>
      </c>
      <c r="AE65" s="3">
        <v>0</v>
      </c>
      <c r="AF65" s="3">
        <v>0</v>
      </c>
      <c r="AG65" s="3">
        <v>0</v>
      </c>
      <c r="AH65" s="3">
        <v>0</v>
      </c>
      <c r="AI65" s="3">
        <v>0</v>
      </c>
      <c r="AJ65" s="3">
        <v>0</v>
      </c>
      <c r="AK65" s="3">
        <v>0</v>
      </c>
      <c r="AL65" s="3">
        <v>0</v>
      </c>
      <c r="AM65" s="3">
        <v>0</v>
      </c>
      <c r="AN65" s="3">
        <v>0</v>
      </c>
      <c r="AO65" s="3">
        <v>24646</v>
      </c>
      <c r="AP65" s="67">
        <v>32861.25</v>
      </c>
      <c r="AQ65" s="3">
        <v>57507</v>
      </c>
      <c r="AR65" s="3">
        <v>32861</v>
      </c>
      <c r="AS65" s="3">
        <v>32861</v>
      </c>
      <c r="AT65" s="3">
        <v>0</v>
      </c>
    </row>
    <row r="66" spans="1:46" x14ac:dyDescent="0.35">
      <c r="A66" t="s">
        <v>135</v>
      </c>
      <c r="B66" t="s">
        <v>361</v>
      </c>
      <c r="C66" t="s">
        <v>891</v>
      </c>
      <c r="D66" t="s">
        <v>922</v>
      </c>
      <c r="F66" t="s">
        <v>65</v>
      </c>
      <c r="G66" s="3">
        <v>14022</v>
      </c>
      <c r="H66" s="3">
        <v>1236288</v>
      </c>
      <c r="I66" s="3">
        <v>1236288</v>
      </c>
      <c r="J66" s="3">
        <v>125000</v>
      </c>
      <c r="K66" s="3">
        <v>0</v>
      </c>
      <c r="L66" s="3">
        <v>0</v>
      </c>
      <c r="M66" s="3">
        <v>5000</v>
      </c>
      <c r="N66" s="3">
        <v>0</v>
      </c>
      <c r="O66" s="3">
        <v>100000</v>
      </c>
      <c r="P66" s="3">
        <v>35000</v>
      </c>
      <c r="Q66" s="3">
        <v>0</v>
      </c>
      <c r="R66" s="3">
        <v>20000</v>
      </c>
      <c r="S66" s="3">
        <v>0</v>
      </c>
      <c r="T66" s="3">
        <v>0</v>
      </c>
      <c r="U66" s="3">
        <v>0</v>
      </c>
      <c r="V66" s="3">
        <v>0</v>
      </c>
      <c r="W66" s="3">
        <v>0</v>
      </c>
      <c r="X66" s="3">
        <v>0</v>
      </c>
      <c r="Y66" s="3">
        <v>0</v>
      </c>
      <c r="Z66" s="3">
        <v>0</v>
      </c>
      <c r="AA66" s="67">
        <v>213750</v>
      </c>
      <c r="AB66" s="67">
        <v>71250</v>
      </c>
      <c r="AC66" s="3">
        <v>25000</v>
      </c>
      <c r="AD66" s="3">
        <v>45000</v>
      </c>
      <c r="AE66" s="3">
        <v>5000</v>
      </c>
      <c r="AF66" s="3">
        <v>50000</v>
      </c>
      <c r="AG66" s="3">
        <v>10000</v>
      </c>
      <c r="AH66" s="3">
        <v>0</v>
      </c>
      <c r="AI66" s="3">
        <v>0</v>
      </c>
      <c r="AJ66" s="3">
        <v>0</v>
      </c>
      <c r="AK66" s="3">
        <v>5000</v>
      </c>
      <c r="AL66" s="3">
        <v>0</v>
      </c>
      <c r="AM66" s="3">
        <v>0</v>
      </c>
      <c r="AN66" s="3">
        <v>0</v>
      </c>
      <c r="AO66" s="3"/>
      <c r="AP66" s="67">
        <v>211250</v>
      </c>
      <c r="AQ66" s="3">
        <v>425000</v>
      </c>
      <c r="AR66" s="3">
        <v>211250</v>
      </c>
      <c r="AS66" s="3">
        <v>211250</v>
      </c>
      <c r="AT66" s="3">
        <v>0</v>
      </c>
    </row>
    <row r="67" spans="1:46" x14ac:dyDescent="0.35">
      <c r="A67" t="s">
        <v>136</v>
      </c>
      <c r="B67" t="s">
        <v>362</v>
      </c>
      <c r="C67" t="s">
        <v>611</v>
      </c>
      <c r="D67" t="s">
        <v>920</v>
      </c>
      <c r="F67" t="s">
        <v>65</v>
      </c>
      <c r="G67" s="3">
        <v>8541</v>
      </c>
      <c r="H67" s="3">
        <v>753040</v>
      </c>
      <c r="I67" s="3">
        <v>753040</v>
      </c>
      <c r="J67" s="3">
        <v>0</v>
      </c>
      <c r="K67" s="3">
        <v>0</v>
      </c>
      <c r="L67" s="3">
        <v>0</v>
      </c>
      <c r="M67" s="3">
        <v>0</v>
      </c>
      <c r="N67" s="3">
        <v>0</v>
      </c>
      <c r="O67" s="3">
        <v>17522</v>
      </c>
      <c r="P67" s="3">
        <v>33347</v>
      </c>
      <c r="Q67" s="3">
        <v>0</v>
      </c>
      <c r="R67" s="3">
        <v>0</v>
      </c>
      <c r="S67" s="3">
        <v>0</v>
      </c>
      <c r="T67" s="3">
        <v>0</v>
      </c>
      <c r="U67" s="3">
        <v>0</v>
      </c>
      <c r="V67" s="3">
        <v>0</v>
      </c>
      <c r="W67" s="3">
        <v>13712</v>
      </c>
      <c r="X67" s="3">
        <v>0</v>
      </c>
      <c r="Y67" s="3">
        <v>0</v>
      </c>
      <c r="Z67" s="3">
        <v>5376</v>
      </c>
      <c r="AA67" s="67">
        <v>52467.75</v>
      </c>
      <c r="AB67" s="67">
        <v>17489.25</v>
      </c>
      <c r="AC67" s="3">
        <v>37156</v>
      </c>
      <c r="AD67" s="3">
        <v>0</v>
      </c>
      <c r="AE67" s="3">
        <v>0</v>
      </c>
      <c r="AF67" s="3">
        <v>0</v>
      </c>
      <c r="AG67" s="3">
        <v>0</v>
      </c>
      <c r="AH67" s="3">
        <v>0</v>
      </c>
      <c r="AI67" s="3">
        <v>0</v>
      </c>
      <c r="AJ67" s="3">
        <v>0</v>
      </c>
      <c r="AK67" s="3">
        <v>0</v>
      </c>
      <c r="AL67" s="3">
        <v>0</v>
      </c>
      <c r="AM67" s="3">
        <v>0</v>
      </c>
      <c r="AN67" s="3">
        <v>698395</v>
      </c>
      <c r="AO67" s="3"/>
      <c r="AP67" s="67">
        <v>753040.25</v>
      </c>
      <c r="AQ67" s="3">
        <v>805508</v>
      </c>
      <c r="AR67" s="3">
        <v>753040</v>
      </c>
      <c r="AS67" s="3">
        <v>753040</v>
      </c>
      <c r="AT67" s="3">
        <v>0</v>
      </c>
    </row>
    <row r="68" spans="1:46" x14ac:dyDescent="0.35">
      <c r="A68" t="s">
        <v>137</v>
      </c>
      <c r="B68" t="s">
        <v>363</v>
      </c>
      <c r="C68" t="s">
        <v>399</v>
      </c>
      <c r="D68" t="s">
        <v>926</v>
      </c>
      <c r="F68" t="s">
        <v>72</v>
      </c>
      <c r="G68" s="3">
        <v>1677</v>
      </c>
      <c r="H68" s="3">
        <v>147857</v>
      </c>
      <c r="I68" s="3">
        <v>147857</v>
      </c>
      <c r="J68" s="3">
        <v>0</v>
      </c>
      <c r="K68" s="3">
        <v>0</v>
      </c>
      <c r="L68" s="3">
        <v>0</v>
      </c>
      <c r="M68" s="3">
        <v>0</v>
      </c>
      <c r="N68" s="3">
        <v>0</v>
      </c>
      <c r="O68" s="3">
        <v>0</v>
      </c>
      <c r="P68" s="3">
        <v>0</v>
      </c>
      <c r="Q68" s="3">
        <v>0</v>
      </c>
      <c r="R68" s="3">
        <v>0</v>
      </c>
      <c r="S68" s="3">
        <v>0</v>
      </c>
      <c r="T68" s="3">
        <v>0</v>
      </c>
      <c r="U68" s="3">
        <v>0</v>
      </c>
      <c r="V68" s="3">
        <v>0</v>
      </c>
      <c r="W68" s="3">
        <v>0</v>
      </c>
      <c r="X68" s="3">
        <v>0</v>
      </c>
      <c r="Y68" s="3">
        <v>0</v>
      </c>
      <c r="Z68" s="3">
        <v>0</v>
      </c>
      <c r="AA68" s="67">
        <v>0</v>
      </c>
      <c r="AB68" s="67">
        <v>0</v>
      </c>
      <c r="AC68" s="3">
        <v>0</v>
      </c>
      <c r="AD68" s="3">
        <v>0</v>
      </c>
      <c r="AE68" s="3">
        <v>0</v>
      </c>
      <c r="AF68" s="3">
        <v>0</v>
      </c>
      <c r="AG68" s="3">
        <v>0</v>
      </c>
      <c r="AH68" s="3">
        <v>0</v>
      </c>
      <c r="AI68" s="3">
        <v>0</v>
      </c>
      <c r="AJ68" s="3">
        <v>0</v>
      </c>
      <c r="AK68" s="3">
        <v>0</v>
      </c>
      <c r="AL68" s="3">
        <v>0</v>
      </c>
      <c r="AM68" s="3">
        <v>0</v>
      </c>
      <c r="AN68" s="3">
        <v>0</v>
      </c>
      <c r="AO68" s="3"/>
      <c r="AP68" s="67">
        <v>0</v>
      </c>
      <c r="AQ68" s="3">
        <v>0</v>
      </c>
      <c r="AR68" s="3">
        <v>0</v>
      </c>
      <c r="AS68" s="3">
        <v>0</v>
      </c>
      <c r="AT68" s="3">
        <v>0</v>
      </c>
    </row>
    <row r="69" spans="1:46" x14ac:dyDescent="0.35">
      <c r="A69" t="s">
        <v>138</v>
      </c>
      <c r="B69" t="s">
        <v>364</v>
      </c>
      <c r="C69" t="s">
        <v>921</v>
      </c>
      <c r="D69" t="s">
        <v>922</v>
      </c>
      <c r="F69" t="s">
        <v>72</v>
      </c>
      <c r="G69" s="3">
        <v>19211</v>
      </c>
      <c r="H69" s="3">
        <v>1693790</v>
      </c>
      <c r="I69" s="3">
        <v>1693790</v>
      </c>
      <c r="J69" s="3">
        <v>0</v>
      </c>
      <c r="K69" s="3">
        <v>0</v>
      </c>
      <c r="L69" s="3">
        <v>0</v>
      </c>
      <c r="M69" s="3">
        <v>0</v>
      </c>
      <c r="N69" s="3">
        <v>0</v>
      </c>
      <c r="O69" s="3">
        <v>0</v>
      </c>
      <c r="P69" s="3">
        <v>0</v>
      </c>
      <c r="Q69" s="3">
        <v>0</v>
      </c>
      <c r="R69" s="3">
        <v>0</v>
      </c>
      <c r="S69" s="3">
        <v>0</v>
      </c>
      <c r="T69" s="3">
        <v>0</v>
      </c>
      <c r="U69" s="3">
        <v>0</v>
      </c>
      <c r="V69" s="3">
        <v>0</v>
      </c>
      <c r="W69" s="3">
        <v>0</v>
      </c>
      <c r="X69" s="3">
        <v>0</v>
      </c>
      <c r="Y69" s="3">
        <v>0</v>
      </c>
      <c r="Z69" s="3">
        <v>0</v>
      </c>
      <c r="AA69" s="67">
        <v>0</v>
      </c>
      <c r="AB69" s="67">
        <v>0</v>
      </c>
      <c r="AC69" s="3">
        <v>0</v>
      </c>
      <c r="AD69" s="3">
        <v>0</v>
      </c>
      <c r="AE69" s="3">
        <v>0</v>
      </c>
      <c r="AF69" s="3">
        <v>0</v>
      </c>
      <c r="AG69" s="3">
        <v>0</v>
      </c>
      <c r="AH69" s="3">
        <v>0</v>
      </c>
      <c r="AI69" s="3">
        <v>0</v>
      </c>
      <c r="AJ69" s="3">
        <v>0</v>
      </c>
      <c r="AK69" s="3">
        <v>0</v>
      </c>
      <c r="AL69" s="3">
        <v>0</v>
      </c>
      <c r="AM69" s="3">
        <v>0</v>
      </c>
      <c r="AN69" s="3">
        <v>0</v>
      </c>
      <c r="AO69" s="3"/>
      <c r="AP69" s="67">
        <v>0</v>
      </c>
      <c r="AQ69" s="3">
        <v>0</v>
      </c>
      <c r="AR69" s="3">
        <v>0</v>
      </c>
      <c r="AS69" s="3">
        <v>0</v>
      </c>
      <c r="AT69" s="3">
        <v>0</v>
      </c>
    </row>
    <row r="70" spans="1:46" x14ac:dyDescent="0.35">
      <c r="A70" t="s">
        <v>139</v>
      </c>
      <c r="B70" t="s">
        <v>365</v>
      </c>
      <c r="C70" t="s">
        <v>399</v>
      </c>
      <c r="D70" t="s">
        <v>926</v>
      </c>
      <c r="F70" t="s">
        <v>65</v>
      </c>
      <c r="G70" s="3">
        <v>1892</v>
      </c>
      <c r="H70" s="3">
        <v>166813</v>
      </c>
      <c r="I70" s="3">
        <v>166813</v>
      </c>
      <c r="J70" s="3">
        <v>500</v>
      </c>
      <c r="K70" s="3">
        <v>2000</v>
      </c>
      <c r="L70" s="3">
        <v>0</v>
      </c>
      <c r="M70" s="3">
        <v>0</v>
      </c>
      <c r="N70" s="3">
        <v>0</v>
      </c>
      <c r="O70" s="3">
        <v>250</v>
      </c>
      <c r="P70" s="3">
        <v>4090</v>
      </c>
      <c r="Q70" s="3">
        <v>0</v>
      </c>
      <c r="R70" s="3">
        <v>0</v>
      </c>
      <c r="S70" s="3">
        <v>0</v>
      </c>
      <c r="T70" s="3">
        <v>0</v>
      </c>
      <c r="U70" s="3">
        <v>0</v>
      </c>
      <c r="V70" s="3">
        <v>0</v>
      </c>
      <c r="W70" s="3">
        <v>0</v>
      </c>
      <c r="X70" s="3">
        <v>0</v>
      </c>
      <c r="Y70" s="3">
        <v>0</v>
      </c>
      <c r="Z70" s="3">
        <v>0</v>
      </c>
      <c r="AA70" s="67">
        <v>5130</v>
      </c>
      <c r="AB70" s="67">
        <v>1710</v>
      </c>
      <c r="AC70" s="3">
        <v>3000</v>
      </c>
      <c r="AD70" s="3">
        <v>350</v>
      </c>
      <c r="AE70" s="3">
        <v>250</v>
      </c>
      <c r="AF70" s="3">
        <v>15500</v>
      </c>
      <c r="AG70" s="3">
        <v>0</v>
      </c>
      <c r="AH70" s="3">
        <v>0</v>
      </c>
      <c r="AI70" s="3">
        <v>0</v>
      </c>
      <c r="AJ70" s="3">
        <v>0</v>
      </c>
      <c r="AK70" s="3">
        <v>0</v>
      </c>
      <c r="AL70" s="3">
        <v>0</v>
      </c>
      <c r="AM70" s="3">
        <v>0</v>
      </c>
      <c r="AN70" s="3">
        <v>0</v>
      </c>
      <c r="AO70" s="3"/>
      <c r="AP70" s="67">
        <v>20810</v>
      </c>
      <c r="AQ70" s="3">
        <v>25940</v>
      </c>
      <c r="AR70" s="3">
        <v>20810</v>
      </c>
      <c r="AS70" s="3">
        <v>20810</v>
      </c>
      <c r="AT70" s="3">
        <v>0</v>
      </c>
    </row>
    <row r="71" spans="1:46" x14ac:dyDescent="0.35">
      <c r="A71" t="s">
        <v>140</v>
      </c>
      <c r="B71" t="s">
        <v>366</v>
      </c>
      <c r="C71" t="s">
        <v>928</v>
      </c>
      <c r="D71" t="s">
        <v>926</v>
      </c>
      <c r="F71" t="s">
        <v>65</v>
      </c>
      <c r="G71" s="3">
        <v>878</v>
      </c>
      <c r="H71" s="3">
        <v>77411</v>
      </c>
      <c r="I71" s="3">
        <v>77411</v>
      </c>
      <c r="J71" s="3">
        <v>0</v>
      </c>
      <c r="K71" s="3">
        <v>0</v>
      </c>
      <c r="L71" s="3">
        <v>0</v>
      </c>
      <c r="M71" s="3">
        <v>0</v>
      </c>
      <c r="N71" s="3">
        <v>0</v>
      </c>
      <c r="O71" s="3">
        <v>0</v>
      </c>
      <c r="P71" s="3">
        <v>0</v>
      </c>
      <c r="Q71" s="3">
        <v>0</v>
      </c>
      <c r="R71" s="3">
        <v>0</v>
      </c>
      <c r="S71" s="3">
        <v>0</v>
      </c>
      <c r="T71" s="3">
        <v>0</v>
      </c>
      <c r="U71" s="3">
        <v>0</v>
      </c>
      <c r="V71" s="3">
        <v>0</v>
      </c>
      <c r="W71" s="3">
        <v>0</v>
      </c>
      <c r="X71" s="3">
        <v>0</v>
      </c>
      <c r="Y71" s="3">
        <v>0</v>
      </c>
      <c r="Z71" s="3">
        <v>0</v>
      </c>
      <c r="AA71" s="67">
        <v>0</v>
      </c>
      <c r="AB71" s="67">
        <v>0</v>
      </c>
      <c r="AC71" s="3">
        <v>0</v>
      </c>
      <c r="AD71" s="3">
        <v>0</v>
      </c>
      <c r="AE71" s="3">
        <v>0</v>
      </c>
      <c r="AF71" s="3">
        <v>0</v>
      </c>
      <c r="AG71" s="3">
        <v>0</v>
      </c>
      <c r="AH71" s="3">
        <v>0</v>
      </c>
      <c r="AI71" s="3">
        <v>0</v>
      </c>
      <c r="AJ71" s="3">
        <v>0</v>
      </c>
      <c r="AK71" s="3">
        <v>0</v>
      </c>
      <c r="AL71" s="3">
        <v>0</v>
      </c>
      <c r="AM71" s="3">
        <v>0</v>
      </c>
      <c r="AN71" s="3">
        <v>0</v>
      </c>
      <c r="AO71" s="3"/>
      <c r="AP71" s="67">
        <v>0</v>
      </c>
      <c r="AQ71" s="3">
        <v>0</v>
      </c>
      <c r="AR71" s="3">
        <v>0</v>
      </c>
      <c r="AS71" s="3">
        <v>0</v>
      </c>
      <c r="AT71" s="3">
        <v>0</v>
      </c>
    </row>
    <row r="72" spans="1:46" x14ac:dyDescent="0.35">
      <c r="A72" t="s">
        <v>141</v>
      </c>
      <c r="B72" t="s">
        <v>367</v>
      </c>
      <c r="C72" t="s">
        <v>925</v>
      </c>
      <c r="D72" t="s">
        <v>926</v>
      </c>
      <c r="F72" t="s">
        <v>72</v>
      </c>
      <c r="G72" s="3">
        <v>6569</v>
      </c>
      <c r="H72" s="3">
        <v>579174</v>
      </c>
      <c r="I72" s="3">
        <v>579174</v>
      </c>
      <c r="J72" s="3">
        <v>0</v>
      </c>
      <c r="K72" s="3">
        <v>0</v>
      </c>
      <c r="L72" s="3">
        <v>0</v>
      </c>
      <c r="M72" s="3">
        <v>0</v>
      </c>
      <c r="N72" s="3">
        <v>0</v>
      </c>
      <c r="O72" s="3">
        <v>0</v>
      </c>
      <c r="P72" s="3">
        <v>0</v>
      </c>
      <c r="Q72" s="3">
        <v>0</v>
      </c>
      <c r="R72" s="3">
        <v>0</v>
      </c>
      <c r="S72" s="3">
        <v>0</v>
      </c>
      <c r="T72" s="3">
        <v>0</v>
      </c>
      <c r="U72" s="3">
        <v>0</v>
      </c>
      <c r="V72" s="3">
        <v>0</v>
      </c>
      <c r="W72" s="3">
        <v>0</v>
      </c>
      <c r="X72" s="3">
        <v>0</v>
      </c>
      <c r="Y72" s="3">
        <v>0</v>
      </c>
      <c r="Z72" s="3">
        <v>0</v>
      </c>
      <c r="AA72" s="67">
        <v>0</v>
      </c>
      <c r="AB72" s="67">
        <v>0</v>
      </c>
      <c r="AC72" s="3">
        <v>0</v>
      </c>
      <c r="AD72" s="3">
        <v>0</v>
      </c>
      <c r="AE72" s="3">
        <v>0</v>
      </c>
      <c r="AF72" s="3">
        <v>0</v>
      </c>
      <c r="AG72" s="3">
        <v>0</v>
      </c>
      <c r="AH72" s="3">
        <v>0</v>
      </c>
      <c r="AI72" s="3">
        <v>0</v>
      </c>
      <c r="AJ72" s="3">
        <v>0</v>
      </c>
      <c r="AK72" s="3">
        <v>0</v>
      </c>
      <c r="AL72" s="3">
        <v>0</v>
      </c>
      <c r="AM72" s="3">
        <v>0</v>
      </c>
      <c r="AN72" s="3">
        <v>0</v>
      </c>
      <c r="AO72" s="3"/>
      <c r="AP72" s="67">
        <v>0</v>
      </c>
      <c r="AQ72" s="3">
        <v>0</v>
      </c>
      <c r="AR72" s="3">
        <v>0</v>
      </c>
      <c r="AS72" s="3">
        <v>0</v>
      </c>
      <c r="AT72" s="3">
        <v>0</v>
      </c>
    </row>
    <row r="73" spans="1:46" x14ac:dyDescent="0.35">
      <c r="A73" t="s">
        <v>142</v>
      </c>
      <c r="B73" t="s">
        <v>368</v>
      </c>
      <c r="C73" t="s">
        <v>389</v>
      </c>
      <c r="D73" t="s">
        <v>927</v>
      </c>
      <c r="F73" t="s">
        <v>65</v>
      </c>
      <c r="G73" s="3">
        <v>27727</v>
      </c>
      <c r="H73" s="3">
        <v>2444626</v>
      </c>
      <c r="I73" s="3">
        <v>2444626</v>
      </c>
      <c r="J73" s="3">
        <v>28813</v>
      </c>
      <c r="K73" s="3">
        <v>0</v>
      </c>
      <c r="L73" s="3">
        <v>0</v>
      </c>
      <c r="M73" s="3">
        <v>7880</v>
      </c>
      <c r="N73" s="3">
        <v>0</v>
      </c>
      <c r="O73" s="3">
        <v>54313</v>
      </c>
      <c r="P73" s="3">
        <v>2020</v>
      </c>
      <c r="Q73" s="3">
        <v>0</v>
      </c>
      <c r="R73" s="3">
        <v>0</v>
      </c>
      <c r="S73" s="3">
        <v>0</v>
      </c>
      <c r="T73" s="3">
        <v>0</v>
      </c>
      <c r="U73" s="3">
        <v>0</v>
      </c>
      <c r="V73" s="3">
        <v>0</v>
      </c>
      <c r="W73" s="3">
        <v>0</v>
      </c>
      <c r="X73" s="3">
        <v>0</v>
      </c>
      <c r="Y73" s="3">
        <v>0</v>
      </c>
      <c r="Z73" s="3">
        <v>0</v>
      </c>
      <c r="AA73" s="67">
        <v>69769.5</v>
      </c>
      <c r="AB73" s="67">
        <v>23256.5</v>
      </c>
      <c r="AC73" s="3">
        <v>46481</v>
      </c>
      <c r="AD73" s="3">
        <v>0</v>
      </c>
      <c r="AE73" s="3">
        <v>0</v>
      </c>
      <c r="AF73" s="3">
        <v>0</v>
      </c>
      <c r="AG73" s="3">
        <v>0</v>
      </c>
      <c r="AH73" s="3">
        <v>30979</v>
      </c>
      <c r="AI73" s="3">
        <v>0</v>
      </c>
      <c r="AJ73" s="3">
        <v>0</v>
      </c>
      <c r="AK73" s="3">
        <v>0</v>
      </c>
      <c r="AL73" s="3">
        <v>0</v>
      </c>
      <c r="AM73" s="3">
        <v>0</v>
      </c>
      <c r="AN73" s="3">
        <v>14266</v>
      </c>
      <c r="AO73" s="3"/>
      <c r="AP73" s="67">
        <v>114982.5</v>
      </c>
      <c r="AQ73" s="3">
        <v>184752</v>
      </c>
      <c r="AR73" s="3">
        <v>114983</v>
      </c>
      <c r="AS73" s="3">
        <v>114983</v>
      </c>
      <c r="AT73" s="3">
        <v>0</v>
      </c>
    </row>
    <row r="74" spans="1:46" x14ac:dyDescent="0.35">
      <c r="A74" t="s">
        <v>143</v>
      </c>
      <c r="B74" t="s">
        <v>369</v>
      </c>
      <c r="C74" t="s">
        <v>923</v>
      </c>
      <c r="D74" t="s">
        <v>924</v>
      </c>
      <c r="F74" t="s">
        <v>65</v>
      </c>
      <c r="G74" s="3">
        <v>34307</v>
      </c>
      <c r="H74" s="3">
        <v>3024770</v>
      </c>
      <c r="I74" s="3">
        <v>3024770</v>
      </c>
      <c r="J74" s="3">
        <v>0</v>
      </c>
      <c r="K74" s="3">
        <v>0</v>
      </c>
      <c r="L74" s="3">
        <v>0</v>
      </c>
      <c r="M74" s="3">
        <v>0</v>
      </c>
      <c r="N74" s="3">
        <v>0</v>
      </c>
      <c r="O74" s="3">
        <v>22000</v>
      </c>
      <c r="P74" s="3">
        <v>2100</v>
      </c>
      <c r="Q74" s="3">
        <v>0</v>
      </c>
      <c r="R74" s="3">
        <v>19600</v>
      </c>
      <c r="S74" s="3">
        <v>0</v>
      </c>
      <c r="T74" s="3">
        <v>0</v>
      </c>
      <c r="U74" s="3">
        <v>0</v>
      </c>
      <c r="V74" s="3">
        <v>0</v>
      </c>
      <c r="W74" s="3">
        <v>8420</v>
      </c>
      <c r="X74" s="3">
        <v>0</v>
      </c>
      <c r="Y74" s="3">
        <v>100</v>
      </c>
      <c r="Z74" s="3">
        <v>0</v>
      </c>
      <c r="AA74" s="67">
        <v>39165</v>
      </c>
      <c r="AB74" s="67">
        <v>13055</v>
      </c>
      <c r="AC74" s="3">
        <v>9318</v>
      </c>
      <c r="AD74" s="3">
        <v>0</v>
      </c>
      <c r="AE74" s="3">
        <v>0</v>
      </c>
      <c r="AF74" s="3">
        <v>0</v>
      </c>
      <c r="AG74" s="3">
        <v>0</v>
      </c>
      <c r="AH74" s="3">
        <v>0</v>
      </c>
      <c r="AI74" s="3">
        <v>0</v>
      </c>
      <c r="AJ74" s="3">
        <v>0</v>
      </c>
      <c r="AK74" s="3">
        <v>0</v>
      </c>
      <c r="AL74" s="3">
        <v>0</v>
      </c>
      <c r="AM74" s="3">
        <v>0</v>
      </c>
      <c r="AN74" s="3">
        <v>3000</v>
      </c>
      <c r="AO74" s="3"/>
      <c r="AP74" s="67">
        <v>25373</v>
      </c>
      <c r="AQ74" s="3">
        <v>64538</v>
      </c>
      <c r="AR74" s="3">
        <v>25373</v>
      </c>
      <c r="AS74" s="3">
        <v>25373</v>
      </c>
      <c r="AT74" s="3">
        <v>0</v>
      </c>
    </row>
    <row r="75" spans="1:46" x14ac:dyDescent="0.35">
      <c r="A75" t="s">
        <v>144</v>
      </c>
      <c r="B75" t="s">
        <v>370</v>
      </c>
      <c r="C75" t="s">
        <v>611</v>
      </c>
      <c r="D75" t="s">
        <v>920</v>
      </c>
      <c r="F75" t="s">
        <v>65</v>
      </c>
      <c r="G75" s="3">
        <v>25334</v>
      </c>
      <c r="H75" s="3">
        <v>2233641</v>
      </c>
      <c r="I75" s="3">
        <v>2233641</v>
      </c>
      <c r="J75" s="3">
        <v>127312</v>
      </c>
      <c r="K75" s="3">
        <v>0</v>
      </c>
      <c r="L75" s="3">
        <v>12600</v>
      </c>
      <c r="M75" s="3">
        <v>21600</v>
      </c>
      <c r="N75" s="3">
        <v>0</v>
      </c>
      <c r="O75" s="3">
        <v>53496</v>
      </c>
      <c r="P75" s="3">
        <v>76396</v>
      </c>
      <c r="Q75" s="3">
        <v>0</v>
      </c>
      <c r="R75" s="3">
        <v>8579</v>
      </c>
      <c r="S75" s="3">
        <v>0</v>
      </c>
      <c r="T75" s="3">
        <v>0</v>
      </c>
      <c r="U75" s="3">
        <v>0</v>
      </c>
      <c r="V75" s="3">
        <v>0</v>
      </c>
      <c r="W75" s="3">
        <v>68754</v>
      </c>
      <c r="X75" s="3">
        <v>0</v>
      </c>
      <c r="Y75" s="3">
        <v>0</v>
      </c>
      <c r="Z75" s="3">
        <v>0</v>
      </c>
      <c r="AA75" s="67">
        <v>276552.75</v>
      </c>
      <c r="AB75" s="67">
        <v>92184.25</v>
      </c>
      <c r="AC75" s="3">
        <v>31687</v>
      </c>
      <c r="AD75" s="3">
        <v>22328</v>
      </c>
      <c r="AE75" s="3">
        <v>0</v>
      </c>
      <c r="AF75" s="3">
        <v>268533</v>
      </c>
      <c r="AG75" s="3">
        <v>30000</v>
      </c>
      <c r="AH75" s="3">
        <v>35268</v>
      </c>
      <c r="AI75" s="3">
        <v>0</v>
      </c>
      <c r="AJ75" s="3">
        <v>0</v>
      </c>
      <c r="AK75" s="3">
        <v>0</v>
      </c>
      <c r="AL75" s="3">
        <v>0</v>
      </c>
      <c r="AM75" s="3">
        <v>0</v>
      </c>
      <c r="AN75" s="3">
        <v>0</v>
      </c>
      <c r="AO75" s="3"/>
      <c r="AP75" s="67">
        <v>480000.25</v>
      </c>
      <c r="AQ75" s="3">
        <v>756553</v>
      </c>
      <c r="AR75" s="3">
        <v>480000</v>
      </c>
      <c r="AS75" s="3">
        <v>480000</v>
      </c>
      <c r="AT75" s="3">
        <v>0</v>
      </c>
    </row>
    <row r="76" spans="1:46" x14ac:dyDescent="0.35">
      <c r="A76" t="s">
        <v>145</v>
      </c>
      <c r="B76" t="s">
        <v>371</v>
      </c>
      <c r="C76" t="s">
        <v>399</v>
      </c>
      <c r="D76" t="s">
        <v>929</v>
      </c>
      <c r="F76" t="s">
        <v>65</v>
      </c>
      <c r="G76" s="3">
        <v>5042</v>
      </c>
      <c r="H76" s="3">
        <v>444542</v>
      </c>
      <c r="I76" s="3">
        <v>444542</v>
      </c>
      <c r="J76" s="3">
        <v>50000</v>
      </c>
      <c r="K76" s="3">
        <v>10000</v>
      </c>
      <c r="L76" s="3">
        <v>40000</v>
      </c>
      <c r="M76" s="3">
        <v>10000</v>
      </c>
      <c r="N76" s="3">
        <v>10000</v>
      </c>
      <c r="O76" s="3">
        <v>60000</v>
      </c>
      <c r="P76" s="3">
        <v>40000</v>
      </c>
      <c r="Q76" s="3">
        <v>0</v>
      </c>
      <c r="R76" s="3">
        <v>50000</v>
      </c>
      <c r="S76" s="3">
        <v>0</v>
      </c>
      <c r="T76" s="3">
        <v>0</v>
      </c>
      <c r="U76" s="3">
        <v>3000</v>
      </c>
      <c r="V76" s="3">
        <v>0</v>
      </c>
      <c r="W76" s="3">
        <v>60000</v>
      </c>
      <c r="X76" s="3">
        <v>10000</v>
      </c>
      <c r="Y76" s="3">
        <v>10000</v>
      </c>
      <c r="Z76" s="3">
        <v>25000</v>
      </c>
      <c r="AA76" s="67">
        <v>283500</v>
      </c>
      <c r="AB76" s="67">
        <v>94500</v>
      </c>
      <c r="AC76" s="3">
        <v>90000</v>
      </c>
      <c r="AD76" s="3">
        <v>10000</v>
      </c>
      <c r="AE76" s="3">
        <v>15000</v>
      </c>
      <c r="AF76" s="3">
        <v>120000</v>
      </c>
      <c r="AG76" s="3">
        <v>30000</v>
      </c>
      <c r="AH76" s="3">
        <v>0</v>
      </c>
      <c r="AI76" s="3">
        <v>0</v>
      </c>
      <c r="AJ76" s="3">
        <v>0</v>
      </c>
      <c r="AK76" s="3">
        <v>10000</v>
      </c>
      <c r="AL76" s="3">
        <v>0</v>
      </c>
      <c r="AM76" s="3">
        <v>0</v>
      </c>
      <c r="AN76" s="3">
        <v>75042</v>
      </c>
      <c r="AO76" s="3"/>
      <c r="AP76" s="67">
        <v>444542</v>
      </c>
      <c r="AQ76" s="3">
        <v>728042</v>
      </c>
      <c r="AR76" s="3">
        <v>444542</v>
      </c>
      <c r="AS76" s="3">
        <v>444542</v>
      </c>
      <c r="AT76" s="3">
        <v>0</v>
      </c>
    </row>
    <row r="77" spans="1:46" x14ac:dyDescent="0.35">
      <c r="A77" t="s">
        <v>146</v>
      </c>
      <c r="B77" t="s">
        <v>372</v>
      </c>
      <c r="C77" t="s">
        <v>307</v>
      </c>
      <c r="D77" t="s">
        <v>924</v>
      </c>
      <c r="F77" t="s">
        <v>65</v>
      </c>
      <c r="G77" s="3">
        <v>13885</v>
      </c>
      <c r="H77" s="3">
        <v>1224209</v>
      </c>
      <c r="I77" s="3">
        <v>1224209</v>
      </c>
      <c r="J77" s="3">
        <v>65000</v>
      </c>
      <c r="K77" s="3">
        <v>4000</v>
      </c>
      <c r="L77" s="3">
        <v>0</v>
      </c>
      <c r="M77" s="3">
        <v>1100</v>
      </c>
      <c r="N77" s="3">
        <v>12000</v>
      </c>
      <c r="O77" s="3">
        <v>72900</v>
      </c>
      <c r="P77" s="3">
        <v>16050</v>
      </c>
      <c r="Q77" s="3">
        <v>0</v>
      </c>
      <c r="R77" s="3">
        <v>62000</v>
      </c>
      <c r="S77" s="3">
        <v>0</v>
      </c>
      <c r="T77" s="3">
        <v>0</v>
      </c>
      <c r="U77" s="3">
        <v>4000</v>
      </c>
      <c r="V77" s="3">
        <v>0</v>
      </c>
      <c r="W77" s="3">
        <v>23800</v>
      </c>
      <c r="X77" s="3">
        <v>3000</v>
      </c>
      <c r="Y77" s="3">
        <v>0</v>
      </c>
      <c r="Z77" s="3">
        <v>8000</v>
      </c>
      <c r="AA77" s="67">
        <v>203887.5</v>
      </c>
      <c r="AB77" s="67">
        <v>67962.5</v>
      </c>
      <c r="AC77" s="3">
        <v>19000</v>
      </c>
      <c r="AD77" s="3">
        <v>0</v>
      </c>
      <c r="AE77" s="3">
        <v>0</v>
      </c>
      <c r="AF77" s="3">
        <v>0</v>
      </c>
      <c r="AG77" s="3">
        <v>0</v>
      </c>
      <c r="AH77" s="3">
        <v>0</v>
      </c>
      <c r="AI77" s="3">
        <v>0</v>
      </c>
      <c r="AJ77" s="3">
        <v>200</v>
      </c>
      <c r="AK77" s="3">
        <v>5000</v>
      </c>
      <c r="AL77" s="3">
        <v>0</v>
      </c>
      <c r="AM77" s="3">
        <v>0</v>
      </c>
      <c r="AN77" s="3">
        <v>111837</v>
      </c>
      <c r="AO77" s="3"/>
      <c r="AP77" s="67">
        <v>203999.5</v>
      </c>
      <c r="AQ77" s="3">
        <v>407887</v>
      </c>
      <c r="AR77" s="3">
        <v>204000</v>
      </c>
      <c r="AS77" s="3">
        <v>204000</v>
      </c>
      <c r="AT77" s="3">
        <v>0</v>
      </c>
    </row>
    <row r="78" spans="1:46" x14ac:dyDescent="0.35">
      <c r="A78" t="s">
        <v>147</v>
      </c>
      <c r="B78" t="s">
        <v>373</v>
      </c>
      <c r="C78" t="s">
        <v>923</v>
      </c>
      <c r="D78" t="s">
        <v>932</v>
      </c>
      <c r="F78" t="s">
        <v>65</v>
      </c>
      <c r="G78" s="3">
        <v>7891</v>
      </c>
      <c r="H78" s="3">
        <v>695731</v>
      </c>
      <c r="I78" s="3">
        <v>695731</v>
      </c>
      <c r="J78" s="3">
        <v>6026</v>
      </c>
      <c r="K78" s="3">
        <v>0</v>
      </c>
      <c r="L78" s="3">
        <v>0</v>
      </c>
      <c r="M78" s="3">
        <v>0</v>
      </c>
      <c r="N78" s="3">
        <v>422</v>
      </c>
      <c r="O78" s="3">
        <v>4815</v>
      </c>
      <c r="P78" s="3">
        <v>3446</v>
      </c>
      <c r="Q78" s="3">
        <v>0</v>
      </c>
      <c r="R78" s="3">
        <v>0</v>
      </c>
      <c r="S78" s="3">
        <v>0</v>
      </c>
      <c r="T78" s="3">
        <v>0</v>
      </c>
      <c r="U78" s="3">
        <v>0</v>
      </c>
      <c r="V78" s="3">
        <v>0</v>
      </c>
      <c r="W78" s="3">
        <v>1404</v>
      </c>
      <c r="X78" s="3">
        <v>0</v>
      </c>
      <c r="Y78" s="3">
        <v>0</v>
      </c>
      <c r="Z78" s="3">
        <v>0</v>
      </c>
      <c r="AA78" s="67">
        <v>12084.75</v>
      </c>
      <c r="AB78" s="67">
        <v>4028.25</v>
      </c>
      <c r="AC78" s="3">
        <v>3330</v>
      </c>
      <c r="AD78" s="3">
        <v>0</v>
      </c>
      <c r="AE78" s="3">
        <v>0</v>
      </c>
      <c r="AF78" s="3">
        <v>0</v>
      </c>
      <c r="AG78" s="3">
        <v>0</v>
      </c>
      <c r="AH78" s="3">
        <v>0</v>
      </c>
      <c r="AI78" s="3">
        <v>0</v>
      </c>
      <c r="AJ78" s="3">
        <v>0</v>
      </c>
      <c r="AK78" s="3">
        <v>0</v>
      </c>
      <c r="AL78" s="3">
        <v>0</v>
      </c>
      <c r="AM78" s="3">
        <v>0</v>
      </c>
      <c r="AN78" s="3">
        <v>0</v>
      </c>
      <c r="AO78" s="3"/>
      <c r="AP78" s="67">
        <v>7358.25</v>
      </c>
      <c r="AQ78" s="3">
        <v>19443</v>
      </c>
      <c r="AR78" s="3">
        <v>7358</v>
      </c>
      <c r="AS78" s="3">
        <v>7358</v>
      </c>
      <c r="AT78" s="3">
        <v>0</v>
      </c>
    </row>
    <row r="79" spans="1:46" x14ac:dyDescent="0.35">
      <c r="A79" t="s">
        <v>148</v>
      </c>
      <c r="B79" t="s">
        <v>374</v>
      </c>
      <c r="C79" t="s">
        <v>891</v>
      </c>
      <c r="D79" t="s">
        <v>929</v>
      </c>
      <c r="F79" t="s">
        <v>65</v>
      </c>
      <c r="G79" s="3">
        <v>8954</v>
      </c>
      <c r="H79" s="3">
        <v>789454</v>
      </c>
      <c r="I79" s="3">
        <v>789454</v>
      </c>
      <c r="J79" s="3">
        <v>14167</v>
      </c>
      <c r="K79" s="3">
        <v>0</v>
      </c>
      <c r="L79" s="3">
        <v>32857</v>
      </c>
      <c r="M79" s="3">
        <v>328</v>
      </c>
      <c r="N79" s="3">
        <v>0</v>
      </c>
      <c r="O79" s="3">
        <v>1195</v>
      </c>
      <c r="P79" s="3">
        <v>13055</v>
      </c>
      <c r="Q79" s="3">
        <v>0</v>
      </c>
      <c r="R79" s="3">
        <v>1027</v>
      </c>
      <c r="S79" s="3">
        <v>0</v>
      </c>
      <c r="T79" s="3">
        <v>0</v>
      </c>
      <c r="U79" s="3">
        <v>1500</v>
      </c>
      <c r="V79" s="3">
        <v>0</v>
      </c>
      <c r="W79" s="3">
        <v>150</v>
      </c>
      <c r="X79" s="3">
        <v>0</v>
      </c>
      <c r="Y79" s="3">
        <v>0</v>
      </c>
      <c r="Z79" s="3">
        <v>6315</v>
      </c>
      <c r="AA79" s="67">
        <v>52945.5</v>
      </c>
      <c r="AB79" s="67">
        <v>17648.5</v>
      </c>
      <c r="AC79" s="3">
        <v>6570</v>
      </c>
      <c r="AD79" s="3">
        <v>0</v>
      </c>
      <c r="AE79" s="3">
        <v>0</v>
      </c>
      <c r="AF79" s="3">
        <v>0</v>
      </c>
      <c r="AG79" s="3">
        <v>0</v>
      </c>
      <c r="AH79" s="3">
        <v>0</v>
      </c>
      <c r="AI79" s="3">
        <v>0</v>
      </c>
      <c r="AJ79" s="3">
        <v>0</v>
      </c>
      <c r="AK79" s="3">
        <v>1642</v>
      </c>
      <c r="AL79" s="3">
        <v>0</v>
      </c>
      <c r="AM79" s="3">
        <v>0</v>
      </c>
      <c r="AN79" s="3">
        <v>4687</v>
      </c>
      <c r="AO79" s="3"/>
      <c r="AP79" s="67">
        <v>30547.5</v>
      </c>
      <c r="AQ79" s="3">
        <v>83493</v>
      </c>
      <c r="AR79" s="3">
        <v>30548</v>
      </c>
      <c r="AS79" s="3">
        <v>30548</v>
      </c>
      <c r="AT79" s="3">
        <v>0</v>
      </c>
    </row>
    <row r="80" spans="1:46" x14ac:dyDescent="0.35">
      <c r="A80" t="s">
        <v>149</v>
      </c>
      <c r="B80" t="s">
        <v>375</v>
      </c>
      <c r="C80" t="s">
        <v>611</v>
      </c>
      <c r="D80" t="s">
        <v>932</v>
      </c>
      <c r="F80" t="s">
        <v>65</v>
      </c>
      <c r="G80" s="3">
        <v>6101</v>
      </c>
      <c r="H80" s="3">
        <v>537911</v>
      </c>
      <c r="I80" s="3">
        <v>537911</v>
      </c>
      <c r="J80" s="3">
        <v>8989</v>
      </c>
      <c r="K80" s="3">
        <v>0</v>
      </c>
      <c r="L80" s="3">
        <v>0</v>
      </c>
      <c r="M80" s="3">
        <v>0</v>
      </c>
      <c r="N80" s="3">
        <v>3490</v>
      </c>
      <c r="O80" s="3">
        <v>24963</v>
      </c>
      <c r="P80" s="3">
        <v>16315</v>
      </c>
      <c r="Q80" s="3">
        <v>0</v>
      </c>
      <c r="R80" s="3">
        <v>3351</v>
      </c>
      <c r="S80" s="3">
        <v>0</v>
      </c>
      <c r="T80" s="3">
        <v>0</v>
      </c>
      <c r="U80" s="3">
        <v>0</v>
      </c>
      <c r="V80" s="3">
        <v>0</v>
      </c>
      <c r="W80" s="3">
        <v>945</v>
      </c>
      <c r="X80" s="3">
        <v>0</v>
      </c>
      <c r="Y80" s="3">
        <v>0</v>
      </c>
      <c r="Z80" s="3">
        <v>1145</v>
      </c>
      <c r="AA80" s="67">
        <v>44398.5</v>
      </c>
      <c r="AB80" s="67">
        <v>14799.5</v>
      </c>
      <c r="AC80" s="3">
        <v>3619</v>
      </c>
      <c r="AD80" s="3">
        <v>0</v>
      </c>
      <c r="AE80" s="3">
        <v>0</v>
      </c>
      <c r="AF80" s="3">
        <v>3270</v>
      </c>
      <c r="AG80" s="3">
        <v>0</v>
      </c>
      <c r="AH80" s="3">
        <v>0</v>
      </c>
      <c r="AI80" s="3">
        <v>0</v>
      </c>
      <c r="AJ80" s="3">
        <v>0</v>
      </c>
      <c r="AK80" s="3">
        <v>0</v>
      </c>
      <c r="AL80" s="3">
        <v>0</v>
      </c>
      <c r="AM80" s="3">
        <v>0</v>
      </c>
      <c r="AN80" s="3">
        <v>0</v>
      </c>
      <c r="AO80" s="3"/>
      <c r="AP80" s="67">
        <v>21688.5</v>
      </c>
      <c r="AQ80" s="3">
        <v>66087</v>
      </c>
      <c r="AR80" s="3">
        <v>21689</v>
      </c>
      <c r="AS80" s="3">
        <v>21689</v>
      </c>
      <c r="AT80" s="3">
        <v>0</v>
      </c>
    </row>
    <row r="81" spans="1:46" x14ac:dyDescent="0.35">
      <c r="A81" t="s">
        <v>150</v>
      </c>
      <c r="B81" t="s">
        <v>376</v>
      </c>
      <c r="C81" t="s">
        <v>921</v>
      </c>
      <c r="D81" t="s">
        <v>922</v>
      </c>
      <c r="F81" t="s">
        <v>65</v>
      </c>
      <c r="G81" s="3">
        <v>31747</v>
      </c>
      <c r="H81" s="3">
        <v>2799060</v>
      </c>
      <c r="I81" s="3">
        <v>2799060</v>
      </c>
      <c r="J81" s="3">
        <v>3328</v>
      </c>
      <c r="K81" s="3">
        <v>0</v>
      </c>
      <c r="L81" s="3">
        <v>0</v>
      </c>
      <c r="M81" s="3">
        <v>1000</v>
      </c>
      <c r="N81" s="3">
        <v>4500</v>
      </c>
      <c r="O81" s="3">
        <v>11367</v>
      </c>
      <c r="P81" s="3">
        <v>16266</v>
      </c>
      <c r="Q81" s="3">
        <v>0</v>
      </c>
      <c r="R81" s="3">
        <v>11333</v>
      </c>
      <c r="S81" s="3">
        <v>0</v>
      </c>
      <c r="T81" s="3">
        <v>0</v>
      </c>
      <c r="U81" s="3">
        <v>0</v>
      </c>
      <c r="V81" s="3">
        <v>0</v>
      </c>
      <c r="W81" s="3">
        <v>1350</v>
      </c>
      <c r="X81" s="3">
        <v>0</v>
      </c>
      <c r="Y81" s="3">
        <v>0</v>
      </c>
      <c r="Z81" s="3">
        <v>0</v>
      </c>
      <c r="AA81" s="67">
        <v>36858</v>
      </c>
      <c r="AB81" s="67">
        <v>12286</v>
      </c>
      <c r="AC81" s="3">
        <v>1500</v>
      </c>
      <c r="AD81" s="3">
        <v>7482</v>
      </c>
      <c r="AE81" s="3">
        <v>0</v>
      </c>
      <c r="AF81" s="3">
        <v>10500</v>
      </c>
      <c r="AG81" s="3">
        <v>0</v>
      </c>
      <c r="AH81" s="3">
        <v>80000</v>
      </c>
      <c r="AI81" s="3">
        <v>0</v>
      </c>
      <c r="AJ81" s="3">
        <v>0</v>
      </c>
      <c r="AK81" s="3">
        <v>0</v>
      </c>
      <c r="AL81" s="3">
        <v>0</v>
      </c>
      <c r="AM81" s="3">
        <v>0</v>
      </c>
      <c r="AN81" s="3">
        <v>22704</v>
      </c>
      <c r="AO81" s="3"/>
      <c r="AP81" s="67">
        <v>134472</v>
      </c>
      <c r="AQ81" s="3">
        <v>171330</v>
      </c>
      <c r="AR81" s="3">
        <v>134472</v>
      </c>
      <c r="AS81" s="3">
        <v>134472</v>
      </c>
      <c r="AT81" s="3">
        <v>0</v>
      </c>
    </row>
    <row r="82" spans="1:46" x14ac:dyDescent="0.35">
      <c r="A82" t="s">
        <v>151</v>
      </c>
      <c r="B82" t="s">
        <v>377</v>
      </c>
      <c r="C82" t="s">
        <v>891</v>
      </c>
      <c r="D82" t="s">
        <v>926</v>
      </c>
      <c r="F82" t="s">
        <v>65</v>
      </c>
      <c r="G82" s="3">
        <v>11802</v>
      </c>
      <c r="H82" s="3">
        <v>1040555</v>
      </c>
      <c r="I82" s="3">
        <v>1040555</v>
      </c>
      <c r="J82" s="3">
        <v>5478</v>
      </c>
      <c r="K82" s="3">
        <v>1996</v>
      </c>
      <c r="L82" s="3">
        <v>0</v>
      </c>
      <c r="M82" s="3">
        <v>22027</v>
      </c>
      <c r="N82" s="3">
        <v>37313</v>
      </c>
      <c r="O82" s="3">
        <v>4594</v>
      </c>
      <c r="P82" s="3">
        <v>20109</v>
      </c>
      <c r="Q82" s="3">
        <v>0</v>
      </c>
      <c r="R82" s="3">
        <v>46570</v>
      </c>
      <c r="S82" s="3">
        <v>0</v>
      </c>
      <c r="T82" s="3">
        <v>0</v>
      </c>
      <c r="U82" s="3">
        <v>0</v>
      </c>
      <c r="V82" s="3">
        <v>0</v>
      </c>
      <c r="W82" s="3">
        <v>9260</v>
      </c>
      <c r="X82" s="3">
        <v>0</v>
      </c>
      <c r="Y82" s="3">
        <v>0</v>
      </c>
      <c r="Z82" s="3">
        <v>0</v>
      </c>
      <c r="AA82" s="67">
        <v>110510.25</v>
      </c>
      <c r="AB82" s="67">
        <v>36836.75</v>
      </c>
      <c r="AC82" s="3">
        <v>67670</v>
      </c>
      <c r="AD82" s="3">
        <v>11447</v>
      </c>
      <c r="AE82" s="3">
        <v>0</v>
      </c>
      <c r="AF82" s="3">
        <v>0</v>
      </c>
      <c r="AG82" s="3">
        <v>0</v>
      </c>
      <c r="AH82" s="3">
        <v>0</v>
      </c>
      <c r="AI82" s="3">
        <v>0</v>
      </c>
      <c r="AJ82" s="3">
        <v>0</v>
      </c>
      <c r="AK82" s="3">
        <v>18418</v>
      </c>
      <c r="AL82" s="3">
        <v>0</v>
      </c>
      <c r="AM82" s="3">
        <v>0</v>
      </c>
      <c r="AN82" s="3">
        <v>20296</v>
      </c>
      <c r="AO82" s="3"/>
      <c r="AP82" s="67">
        <v>154667.75</v>
      </c>
      <c r="AQ82" s="3">
        <v>265178</v>
      </c>
      <c r="AR82" s="3">
        <v>154668</v>
      </c>
      <c r="AS82" s="3">
        <v>154668</v>
      </c>
      <c r="AT82" s="3">
        <v>0</v>
      </c>
    </row>
    <row r="83" spans="1:46" x14ac:dyDescent="0.35">
      <c r="A83" t="s">
        <v>152</v>
      </c>
      <c r="B83" t="s">
        <v>378</v>
      </c>
      <c r="C83" t="s">
        <v>921</v>
      </c>
      <c r="D83" t="s">
        <v>922</v>
      </c>
      <c r="F83" t="s">
        <v>65</v>
      </c>
      <c r="G83" s="3">
        <v>3404</v>
      </c>
      <c r="H83" s="3">
        <v>300123</v>
      </c>
      <c r="I83" s="3">
        <v>300123</v>
      </c>
      <c r="J83" s="3">
        <v>16552</v>
      </c>
      <c r="K83" s="3">
        <v>0</v>
      </c>
      <c r="L83" s="3">
        <v>0</v>
      </c>
      <c r="M83" s="3">
        <v>0</v>
      </c>
      <c r="N83" s="3">
        <v>0</v>
      </c>
      <c r="O83" s="3">
        <v>0</v>
      </c>
      <c r="P83" s="3">
        <v>0</v>
      </c>
      <c r="Q83" s="3">
        <v>0</v>
      </c>
      <c r="R83" s="3">
        <v>0</v>
      </c>
      <c r="S83" s="3">
        <v>0</v>
      </c>
      <c r="T83" s="3">
        <v>0</v>
      </c>
      <c r="U83" s="3">
        <v>0</v>
      </c>
      <c r="V83" s="3">
        <v>0</v>
      </c>
      <c r="W83" s="3">
        <v>0</v>
      </c>
      <c r="X83" s="3">
        <v>0</v>
      </c>
      <c r="Y83" s="3">
        <v>0</v>
      </c>
      <c r="Z83" s="3">
        <v>0</v>
      </c>
      <c r="AA83" s="67">
        <v>12414</v>
      </c>
      <c r="AB83" s="67">
        <v>4138</v>
      </c>
      <c r="AC83" s="3">
        <v>2141</v>
      </c>
      <c r="AD83" s="3">
        <v>0</v>
      </c>
      <c r="AE83" s="3">
        <v>0</v>
      </c>
      <c r="AF83" s="3">
        <v>0</v>
      </c>
      <c r="AG83" s="3">
        <v>0</v>
      </c>
      <c r="AH83" s="3">
        <v>0</v>
      </c>
      <c r="AI83" s="3">
        <v>0</v>
      </c>
      <c r="AJ83" s="3">
        <v>0</v>
      </c>
      <c r="AK83" s="3">
        <v>0</v>
      </c>
      <c r="AL83" s="3">
        <v>0</v>
      </c>
      <c r="AM83" s="3">
        <v>0</v>
      </c>
      <c r="AN83" s="3">
        <v>0</v>
      </c>
      <c r="AO83" s="3"/>
      <c r="AP83" s="67">
        <v>6279</v>
      </c>
      <c r="AQ83" s="3">
        <v>18693</v>
      </c>
      <c r="AR83" s="3">
        <v>6279</v>
      </c>
      <c r="AS83" s="3">
        <v>6279</v>
      </c>
      <c r="AT83" s="3">
        <v>0</v>
      </c>
    </row>
    <row r="84" spans="1:46" x14ac:dyDescent="0.35">
      <c r="A84" t="s">
        <v>153</v>
      </c>
      <c r="B84" t="s">
        <v>379</v>
      </c>
      <c r="C84" t="s">
        <v>673</v>
      </c>
      <c r="D84" t="s">
        <v>924</v>
      </c>
      <c r="F84" t="s">
        <v>72</v>
      </c>
      <c r="G84" s="3">
        <v>15946</v>
      </c>
      <c r="H84" s="3">
        <v>1405922</v>
      </c>
      <c r="I84" s="3">
        <v>0</v>
      </c>
      <c r="J84" s="3">
        <v>0</v>
      </c>
      <c r="K84" s="3">
        <v>0</v>
      </c>
      <c r="L84" s="3">
        <v>0</v>
      </c>
      <c r="M84" s="3">
        <v>0</v>
      </c>
      <c r="N84" s="3">
        <v>0</v>
      </c>
      <c r="O84" s="3">
        <v>0</v>
      </c>
      <c r="P84" s="3">
        <v>0</v>
      </c>
      <c r="Q84" s="3">
        <v>0</v>
      </c>
      <c r="R84" s="3">
        <v>0</v>
      </c>
      <c r="S84" s="3">
        <v>0</v>
      </c>
      <c r="T84" s="3">
        <v>0</v>
      </c>
      <c r="U84" s="3">
        <v>0</v>
      </c>
      <c r="V84" s="3">
        <v>0</v>
      </c>
      <c r="W84" s="3">
        <v>0</v>
      </c>
      <c r="X84" s="3">
        <v>0</v>
      </c>
      <c r="Y84" s="3">
        <v>0</v>
      </c>
      <c r="Z84" s="3">
        <v>0</v>
      </c>
      <c r="AA84" s="67">
        <v>0</v>
      </c>
      <c r="AB84" s="67">
        <v>0</v>
      </c>
      <c r="AC84" s="3">
        <v>0</v>
      </c>
      <c r="AD84" s="3">
        <v>0</v>
      </c>
      <c r="AE84" s="3">
        <v>0</v>
      </c>
      <c r="AF84" s="3">
        <v>0</v>
      </c>
      <c r="AG84" s="3">
        <v>0</v>
      </c>
      <c r="AH84" s="3">
        <v>0</v>
      </c>
      <c r="AI84" s="3">
        <v>0</v>
      </c>
      <c r="AJ84" s="3">
        <v>0</v>
      </c>
      <c r="AK84" s="3">
        <v>0</v>
      </c>
      <c r="AL84" s="3">
        <v>0</v>
      </c>
      <c r="AM84" s="3">
        <v>0</v>
      </c>
      <c r="AN84" s="3">
        <v>0</v>
      </c>
      <c r="AO84" s="3"/>
      <c r="AP84" s="67">
        <v>0</v>
      </c>
      <c r="AQ84" s="3">
        <v>0</v>
      </c>
      <c r="AR84" s="3">
        <v>0</v>
      </c>
      <c r="AS84" s="3">
        <v>0</v>
      </c>
      <c r="AT84" s="3">
        <v>0</v>
      </c>
    </row>
    <row r="85" spans="1:46" x14ac:dyDescent="0.35">
      <c r="A85" t="s">
        <v>154</v>
      </c>
      <c r="B85" t="s">
        <v>380</v>
      </c>
      <c r="C85" t="s">
        <v>673</v>
      </c>
      <c r="D85" t="s">
        <v>920</v>
      </c>
      <c r="F85" t="s">
        <v>72</v>
      </c>
      <c r="G85" s="3">
        <v>14496</v>
      </c>
      <c r="H85" s="3">
        <v>1278079</v>
      </c>
      <c r="I85" s="3">
        <v>0</v>
      </c>
      <c r="J85" s="3">
        <v>0</v>
      </c>
      <c r="K85" s="3">
        <v>0</v>
      </c>
      <c r="L85" s="3">
        <v>0</v>
      </c>
      <c r="M85" s="3">
        <v>0</v>
      </c>
      <c r="N85" s="3">
        <v>0</v>
      </c>
      <c r="O85" s="3">
        <v>0</v>
      </c>
      <c r="P85" s="3">
        <v>0</v>
      </c>
      <c r="Q85" s="3">
        <v>0</v>
      </c>
      <c r="R85" s="3">
        <v>0</v>
      </c>
      <c r="S85" s="3">
        <v>0</v>
      </c>
      <c r="T85" s="3">
        <v>0</v>
      </c>
      <c r="U85" s="3">
        <v>0</v>
      </c>
      <c r="V85" s="3">
        <v>0</v>
      </c>
      <c r="W85" s="3">
        <v>0</v>
      </c>
      <c r="X85" s="3">
        <v>0</v>
      </c>
      <c r="Y85" s="3">
        <v>0</v>
      </c>
      <c r="Z85" s="3">
        <v>0</v>
      </c>
      <c r="AA85" s="67">
        <v>0</v>
      </c>
      <c r="AB85" s="67">
        <v>0</v>
      </c>
      <c r="AC85" s="3">
        <v>0</v>
      </c>
      <c r="AD85" s="3">
        <v>0</v>
      </c>
      <c r="AE85" s="3">
        <v>0</v>
      </c>
      <c r="AF85" s="3">
        <v>0</v>
      </c>
      <c r="AG85" s="3">
        <v>0</v>
      </c>
      <c r="AH85" s="3">
        <v>0</v>
      </c>
      <c r="AI85" s="3">
        <v>0</v>
      </c>
      <c r="AJ85" s="3">
        <v>0</v>
      </c>
      <c r="AK85" s="3">
        <v>0</v>
      </c>
      <c r="AL85" s="3">
        <v>0</v>
      </c>
      <c r="AM85" s="3">
        <v>0</v>
      </c>
      <c r="AN85" s="3">
        <v>0</v>
      </c>
      <c r="AO85" s="3"/>
      <c r="AP85" s="67">
        <v>0</v>
      </c>
      <c r="AQ85" s="3">
        <v>0</v>
      </c>
      <c r="AR85" s="3">
        <v>0</v>
      </c>
      <c r="AS85" s="3">
        <v>0</v>
      </c>
      <c r="AT85" s="3">
        <v>0</v>
      </c>
    </row>
    <row r="86" spans="1:46" x14ac:dyDescent="0.35">
      <c r="A86" t="s">
        <v>155</v>
      </c>
      <c r="B86" t="s">
        <v>381</v>
      </c>
      <c r="C86" t="s">
        <v>891</v>
      </c>
      <c r="D86" t="s">
        <v>926</v>
      </c>
      <c r="F86" t="s">
        <v>65</v>
      </c>
      <c r="G86" s="3">
        <v>2215</v>
      </c>
      <c r="H86" s="3">
        <v>195291</v>
      </c>
      <c r="I86" s="3">
        <v>195291</v>
      </c>
      <c r="J86" s="3">
        <v>2500</v>
      </c>
      <c r="K86" s="3">
        <v>2500</v>
      </c>
      <c r="L86" s="3">
        <v>5000</v>
      </c>
      <c r="M86" s="3">
        <v>5000</v>
      </c>
      <c r="N86" s="3">
        <v>2000</v>
      </c>
      <c r="O86" s="3">
        <v>10000</v>
      </c>
      <c r="P86" s="3">
        <v>10000</v>
      </c>
      <c r="Q86" s="3">
        <v>0</v>
      </c>
      <c r="R86" s="3">
        <v>10000</v>
      </c>
      <c r="S86" s="3">
        <v>5000</v>
      </c>
      <c r="T86" s="3">
        <v>0</v>
      </c>
      <c r="U86" s="3">
        <v>0</v>
      </c>
      <c r="V86" s="3">
        <v>2000</v>
      </c>
      <c r="W86" s="3">
        <v>0</v>
      </c>
      <c r="X86" s="3">
        <v>1000</v>
      </c>
      <c r="Y86" s="3">
        <v>5000</v>
      </c>
      <c r="Z86" s="3">
        <v>2500</v>
      </c>
      <c r="AA86" s="67">
        <v>46875</v>
      </c>
      <c r="AB86" s="67">
        <v>15625</v>
      </c>
      <c r="AC86" s="3">
        <v>1000</v>
      </c>
      <c r="AD86" s="3">
        <v>0</v>
      </c>
      <c r="AE86" s="3">
        <v>5000</v>
      </c>
      <c r="AF86" s="3">
        <v>0</v>
      </c>
      <c r="AG86" s="3">
        <v>0</v>
      </c>
      <c r="AH86" s="3">
        <v>0</v>
      </c>
      <c r="AI86" s="3">
        <v>0</v>
      </c>
      <c r="AJ86" s="3">
        <v>5000</v>
      </c>
      <c r="AK86" s="3">
        <v>1000</v>
      </c>
      <c r="AL86" s="3">
        <v>10000</v>
      </c>
      <c r="AM86" s="3">
        <v>2000</v>
      </c>
      <c r="AN86" s="3">
        <v>60375</v>
      </c>
      <c r="AO86" s="3"/>
      <c r="AP86" s="67">
        <v>100000</v>
      </c>
      <c r="AQ86" s="3">
        <v>146875</v>
      </c>
      <c r="AR86" s="3">
        <v>100000</v>
      </c>
      <c r="AS86" s="3">
        <v>100000</v>
      </c>
      <c r="AT86" s="3">
        <v>0</v>
      </c>
    </row>
    <row r="87" spans="1:46" x14ac:dyDescent="0.35">
      <c r="A87" t="s">
        <v>156</v>
      </c>
      <c r="B87" t="s">
        <v>382</v>
      </c>
      <c r="C87" t="s">
        <v>435</v>
      </c>
      <c r="D87" t="s">
        <v>926</v>
      </c>
      <c r="F87" t="s">
        <v>65</v>
      </c>
      <c r="G87" s="3">
        <v>16296</v>
      </c>
      <c r="H87" s="3">
        <v>1436781</v>
      </c>
      <c r="I87" s="3">
        <v>1436781</v>
      </c>
      <c r="J87" s="3">
        <v>221693</v>
      </c>
      <c r="K87" s="3">
        <v>0</v>
      </c>
      <c r="L87" s="3">
        <v>0</v>
      </c>
      <c r="M87" s="3">
        <v>0</v>
      </c>
      <c r="N87" s="3">
        <v>0</v>
      </c>
      <c r="O87" s="3">
        <v>140828</v>
      </c>
      <c r="P87" s="3">
        <v>20218</v>
      </c>
      <c r="Q87" s="3">
        <v>0</v>
      </c>
      <c r="R87" s="3">
        <v>26250</v>
      </c>
      <c r="S87" s="3">
        <v>0</v>
      </c>
      <c r="T87" s="3">
        <v>0</v>
      </c>
      <c r="U87" s="3">
        <v>0</v>
      </c>
      <c r="V87" s="3">
        <v>0</v>
      </c>
      <c r="W87" s="3">
        <v>26699</v>
      </c>
      <c r="X87" s="3">
        <v>0</v>
      </c>
      <c r="Y87" s="3">
        <v>0</v>
      </c>
      <c r="Z87" s="3">
        <v>7300</v>
      </c>
      <c r="AA87" s="67">
        <v>332241</v>
      </c>
      <c r="AB87" s="67">
        <v>110747</v>
      </c>
      <c r="AC87" s="3">
        <v>38091</v>
      </c>
      <c r="AD87" s="3">
        <v>25743</v>
      </c>
      <c r="AE87" s="3">
        <v>0</v>
      </c>
      <c r="AF87" s="3">
        <v>0</v>
      </c>
      <c r="AG87" s="3">
        <v>0</v>
      </c>
      <c r="AH87" s="3">
        <v>0</v>
      </c>
      <c r="AI87" s="3">
        <v>0</v>
      </c>
      <c r="AJ87" s="3">
        <v>0</v>
      </c>
      <c r="AK87" s="3">
        <v>0</v>
      </c>
      <c r="AL87" s="3">
        <v>0</v>
      </c>
      <c r="AM87" s="3">
        <v>0</v>
      </c>
      <c r="AN87" s="3">
        <v>0</v>
      </c>
      <c r="AO87" s="3"/>
      <c r="AP87" s="67">
        <v>174581</v>
      </c>
      <c r="AQ87" s="3">
        <v>506822</v>
      </c>
      <c r="AR87" s="3">
        <v>174581</v>
      </c>
      <c r="AS87" s="3">
        <v>174581</v>
      </c>
      <c r="AT87" s="3">
        <v>0</v>
      </c>
    </row>
    <row r="88" spans="1:46" x14ac:dyDescent="0.35">
      <c r="A88" t="s">
        <v>157</v>
      </c>
      <c r="B88" t="s">
        <v>383</v>
      </c>
      <c r="C88" t="s">
        <v>307</v>
      </c>
      <c r="D88" t="s">
        <v>924</v>
      </c>
      <c r="F88" t="s">
        <v>65</v>
      </c>
      <c r="G88" s="3">
        <v>4871</v>
      </c>
      <c r="H88" s="3">
        <v>429465</v>
      </c>
      <c r="I88" s="3">
        <v>429465</v>
      </c>
      <c r="J88" s="3">
        <v>6427</v>
      </c>
      <c r="K88" s="3">
        <v>0</v>
      </c>
      <c r="L88" s="3">
        <v>0</v>
      </c>
      <c r="M88" s="3">
        <v>0</v>
      </c>
      <c r="N88" s="3">
        <v>11792</v>
      </c>
      <c r="O88" s="3">
        <v>14504</v>
      </c>
      <c r="P88" s="3">
        <v>144</v>
      </c>
      <c r="Q88" s="3">
        <v>0</v>
      </c>
      <c r="R88" s="3">
        <v>0</v>
      </c>
      <c r="S88" s="3">
        <v>0</v>
      </c>
      <c r="T88" s="3">
        <v>0</v>
      </c>
      <c r="U88" s="3">
        <v>0</v>
      </c>
      <c r="V88" s="3">
        <v>0</v>
      </c>
      <c r="W88" s="3">
        <v>11864</v>
      </c>
      <c r="X88" s="3">
        <v>0</v>
      </c>
      <c r="Y88" s="3">
        <v>0</v>
      </c>
      <c r="Z88" s="3">
        <v>10000</v>
      </c>
      <c r="AA88" s="67">
        <v>41048.25</v>
      </c>
      <c r="AB88" s="67">
        <v>13682.75</v>
      </c>
      <c r="AC88" s="3">
        <v>18594</v>
      </c>
      <c r="AD88" s="3">
        <v>120000</v>
      </c>
      <c r="AE88" s="3">
        <v>0</v>
      </c>
      <c r="AF88" s="3">
        <v>0</v>
      </c>
      <c r="AG88" s="3">
        <v>0</v>
      </c>
      <c r="AH88" s="3">
        <v>0</v>
      </c>
      <c r="AI88" s="3">
        <v>0</v>
      </c>
      <c r="AJ88" s="3">
        <v>0</v>
      </c>
      <c r="AK88" s="3">
        <v>0</v>
      </c>
      <c r="AL88" s="3">
        <v>0</v>
      </c>
      <c r="AM88" s="3">
        <v>0</v>
      </c>
      <c r="AN88" s="3">
        <v>0</v>
      </c>
      <c r="AO88" s="3"/>
      <c r="AP88" s="67">
        <v>152276.75</v>
      </c>
      <c r="AQ88" s="3">
        <v>193325</v>
      </c>
      <c r="AR88" s="3">
        <v>152277</v>
      </c>
      <c r="AS88" s="3">
        <v>152277</v>
      </c>
      <c r="AT88" s="3">
        <v>0</v>
      </c>
    </row>
    <row r="89" spans="1:46" x14ac:dyDescent="0.35">
      <c r="A89" t="s">
        <v>158</v>
      </c>
      <c r="B89" t="s">
        <v>384</v>
      </c>
      <c r="C89" t="s">
        <v>928</v>
      </c>
      <c r="D89" t="s">
        <v>926</v>
      </c>
      <c r="F89" t="s">
        <v>65</v>
      </c>
      <c r="G89" s="3">
        <v>15987</v>
      </c>
      <c r="H89" s="3">
        <v>1409537</v>
      </c>
      <c r="I89" s="3">
        <v>1409537</v>
      </c>
      <c r="J89" s="3">
        <v>21584</v>
      </c>
      <c r="K89" s="3">
        <v>3815</v>
      </c>
      <c r="L89" s="3">
        <v>0</v>
      </c>
      <c r="M89" s="3">
        <v>48000</v>
      </c>
      <c r="N89" s="3">
        <v>251350</v>
      </c>
      <c r="O89" s="3">
        <v>38257</v>
      </c>
      <c r="P89" s="3">
        <v>331650</v>
      </c>
      <c r="Q89" s="3">
        <v>0</v>
      </c>
      <c r="R89" s="3">
        <v>29015</v>
      </c>
      <c r="S89" s="3">
        <v>0</v>
      </c>
      <c r="T89" s="3">
        <v>0</v>
      </c>
      <c r="U89" s="3">
        <v>54000</v>
      </c>
      <c r="V89" s="3">
        <v>0</v>
      </c>
      <c r="W89" s="3">
        <v>12022</v>
      </c>
      <c r="X89" s="3">
        <v>0</v>
      </c>
      <c r="Y89" s="3">
        <v>0</v>
      </c>
      <c r="Z89" s="3">
        <v>2942</v>
      </c>
      <c r="AA89" s="67">
        <v>594476.25</v>
      </c>
      <c r="AB89" s="67">
        <v>198158.75</v>
      </c>
      <c r="AC89" s="3">
        <v>589265</v>
      </c>
      <c r="AD89" s="3">
        <v>0</v>
      </c>
      <c r="AE89" s="3">
        <v>0</v>
      </c>
      <c r="AF89" s="3">
        <v>52000</v>
      </c>
      <c r="AG89" s="3">
        <v>54000</v>
      </c>
      <c r="AH89" s="3">
        <v>104128</v>
      </c>
      <c r="AI89" s="3">
        <v>413</v>
      </c>
      <c r="AJ89" s="3">
        <v>0</v>
      </c>
      <c r="AK89" s="3">
        <v>28650</v>
      </c>
      <c r="AL89" s="3">
        <v>0</v>
      </c>
      <c r="AM89" s="3">
        <v>0</v>
      </c>
      <c r="AN89" s="3">
        <v>9698</v>
      </c>
      <c r="AO89" s="3"/>
      <c r="AP89" s="67">
        <v>1036312.75</v>
      </c>
      <c r="AQ89" s="3">
        <v>1630789</v>
      </c>
      <c r="AR89" s="3">
        <v>1036313</v>
      </c>
      <c r="AS89" s="3">
        <v>1036313</v>
      </c>
      <c r="AT89" s="3">
        <v>0</v>
      </c>
    </row>
    <row r="90" spans="1:46" x14ac:dyDescent="0.35">
      <c r="A90" t="s">
        <v>159</v>
      </c>
      <c r="B90" t="s">
        <v>385</v>
      </c>
      <c r="C90" t="s">
        <v>923</v>
      </c>
      <c r="D90" t="s">
        <v>932</v>
      </c>
      <c r="F90" t="s">
        <v>65</v>
      </c>
      <c r="G90" s="3">
        <v>25050</v>
      </c>
      <c r="H90" s="3">
        <v>2208601</v>
      </c>
      <c r="I90" s="3">
        <v>2208601</v>
      </c>
      <c r="J90" s="3">
        <v>150000</v>
      </c>
      <c r="K90" s="3">
        <v>25000</v>
      </c>
      <c r="L90" s="3">
        <v>0</v>
      </c>
      <c r="M90" s="3">
        <v>0</v>
      </c>
      <c r="N90" s="3">
        <v>40000</v>
      </c>
      <c r="O90" s="3">
        <v>100000</v>
      </c>
      <c r="P90" s="3">
        <v>150000</v>
      </c>
      <c r="Q90" s="3">
        <v>0</v>
      </c>
      <c r="R90" s="3">
        <v>20000</v>
      </c>
      <c r="S90" s="3">
        <v>0</v>
      </c>
      <c r="T90" s="3">
        <v>0</v>
      </c>
      <c r="U90" s="3">
        <v>10000</v>
      </c>
      <c r="V90" s="3">
        <v>0</v>
      </c>
      <c r="W90" s="3">
        <v>20000</v>
      </c>
      <c r="X90" s="3">
        <v>5000</v>
      </c>
      <c r="Y90" s="3">
        <v>0</v>
      </c>
      <c r="Z90" s="3">
        <v>0</v>
      </c>
      <c r="AA90" s="67">
        <v>390000</v>
      </c>
      <c r="AB90" s="67">
        <v>130000</v>
      </c>
      <c r="AC90" s="3">
        <v>40000</v>
      </c>
      <c r="AD90" s="3">
        <v>0</v>
      </c>
      <c r="AE90" s="3">
        <v>0</v>
      </c>
      <c r="AF90" s="3">
        <v>70000</v>
      </c>
      <c r="AG90" s="3">
        <v>20000</v>
      </c>
      <c r="AH90" s="3">
        <v>60000</v>
      </c>
      <c r="AI90" s="3">
        <v>0</v>
      </c>
      <c r="AJ90" s="3">
        <v>10000</v>
      </c>
      <c r="AK90" s="3">
        <v>0</v>
      </c>
      <c r="AL90" s="3">
        <v>0</v>
      </c>
      <c r="AM90" s="3">
        <v>0</v>
      </c>
      <c r="AN90" s="3">
        <v>60000</v>
      </c>
      <c r="AO90" s="3"/>
      <c r="AP90" s="67">
        <v>390000</v>
      </c>
      <c r="AQ90" s="3">
        <v>780000</v>
      </c>
      <c r="AR90" s="3">
        <v>390000</v>
      </c>
      <c r="AS90" s="3">
        <v>390000</v>
      </c>
      <c r="AT90" s="3">
        <v>0</v>
      </c>
    </row>
    <row r="91" spans="1:46" x14ac:dyDescent="0.35">
      <c r="A91" t="s">
        <v>160</v>
      </c>
      <c r="B91" t="s">
        <v>386</v>
      </c>
      <c r="C91" t="s">
        <v>930</v>
      </c>
      <c r="D91" t="s">
        <v>924</v>
      </c>
      <c r="F91" t="s">
        <v>65</v>
      </c>
      <c r="G91" s="3">
        <v>4343</v>
      </c>
      <c r="H91" s="3">
        <v>382912</v>
      </c>
      <c r="I91" s="3">
        <v>382912</v>
      </c>
      <c r="J91" s="3">
        <v>92608</v>
      </c>
      <c r="K91" s="3">
        <v>0</v>
      </c>
      <c r="L91" s="3">
        <v>0</v>
      </c>
      <c r="M91" s="3">
        <v>157</v>
      </c>
      <c r="N91" s="3">
        <v>0</v>
      </c>
      <c r="O91" s="3">
        <v>29638</v>
      </c>
      <c r="P91" s="3">
        <v>6800</v>
      </c>
      <c r="Q91" s="3">
        <v>0</v>
      </c>
      <c r="R91" s="3">
        <v>2000</v>
      </c>
      <c r="S91" s="3">
        <v>0</v>
      </c>
      <c r="T91" s="3">
        <v>0</v>
      </c>
      <c r="U91" s="3">
        <v>0</v>
      </c>
      <c r="V91" s="3">
        <v>0</v>
      </c>
      <c r="W91" s="3">
        <v>1500</v>
      </c>
      <c r="X91" s="3">
        <v>0</v>
      </c>
      <c r="Y91" s="3">
        <v>0</v>
      </c>
      <c r="Z91" s="3">
        <v>9807</v>
      </c>
      <c r="AA91" s="67">
        <v>106882.5</v>
      </c>
      <c r="AB91" s="67">
        <v>35627.5</v>
      </c>
      <c r="AC91" s="3">
        <v>16829</v>
      </c>
      <c r="AD91" s="3">
        <v>0</v>
      </c>
      <c r="AE91" s="3">
        <v>0</v>
      </c>
      <c r="AF91" s="3">
        <v>0</v>
      </c>
      <c r="AG91" s="3">
        <v>0</v>
      </c>
      <c r="AH91" s="3">
        <v>14591</v>
      </c>
      <c r="AI91" s="3">
        <v>0</v>
      </c>
      <c r="AJ91" s="3">
        <v>0</v>
      </c>
      <c r="AK91" s="3">
        <v>0</v>
      </c>
      <c r="AL91" s="3">
        <v>0</v>
      </c>
      <c r="AM91" s="3">
        <v>0</v>
      </c>
      <c r="AN91" s="3">
        <v>0</v>
      </c>
      <c r="AO91" s="3"/>
      <c r="AP91" s="67">
        <v>67047.5</v>
      </c>
      <c r="AQ91" s="3">
        <v>173930</v>
      </c>
      <c r="AR91" s="3">
        <v>67048</v>
      </c>
      <c r="AS91" s="3">
        <v>67048</v>
      </c>
      <c r="AT91" s="3">
        <v>0</v>
      </c>
    </row>
    <row r="92" spans="1:46" x14ac:dyDescent="0.35">
      <c r="A92" t="s">
        <v>161</v>
      </c>
      <c r="B92" t="s">
        <v>387</v>
      </c>
      <c r="C92" t="s">
        <v>925</v>
      </c>
      <c r="D92" t="s">
        <v>926</v>
      </c>
      <c r="F92" t="s">
        <v>65</v>
      </c>
      <c r="G92" s="3">
        <v>1208</v>
      </c>
      <c r="H92" s="3">
        <v>106507</v>
      </c>
      <c r="I92" s="3">
        <v>106507</v>
      </c>
      <c r="J92" s="3">
        <v>9924</v>
      </c>
      <c r="K92" s="3">
        <v>0</v>
      </c>
      <c r="L92" s="3">
        <v>0</v>
      </c>
      <c r="M92" s="3">
        <v>0</v>
      </c>
      <c r="N92" s="3">
        <v>0</v>
      </c>
      <c r="O92" s="3">
        <v>1853</v>
      </c>
      <c r="P92" s="3">
        <v>2586</v>
      </c>
      <c r="Q92" s="3">
        <v>0</v>
      </c>
      <c r="R92" s="3">
        <v>0</v>
      </c>
      <c r="S92" s="3">
        <v>0</v>
      </c>
      <c r="T92" s="3">
        <v>0</v>
      </c>
      <c r="U92" s="3">
        <v>0</v>
      </c>
      <c r="V92" s="3">
        <v>0</v>
      </c>
      <c r="W92" s="3">
        <v>224</v>
      </c>
      <c r="X92" s="3">
        <v>2316</v>
      </c>
      <c r="Y92" s="3">
        <v>0</v>
      </c>
      <c r="Z92" s="3">
        <v>0</v>
      </c>
      <c r="AA92" s="67">
        <v>12677.25</v>
      </c>
      <c r="AB92" s="67">
        <v>4225.75</v>
      </c>
      <c r="AC92" s="3">
        <v>2214</v>
      </c>
      <c r="AD92" s="3">
        <v>0</v>
      </c>
      <c r="AE92" s="3">
        <v>0</v>
      </c>
      <c r="AF92" s="3">
        <v>0</v>
      </c>
      <c r="AG92" s="3">
        <v>0</v>
      </c>
      <c r="AH92" s="3">
        <v>0</v>
      </c>
      <c r="AI92" s="3">
        <v>0</v>
      </c>
      <c r="AJ92" s="3">
        <v>0</v>
      </c>
      <c r="AK92" s="3">
        <v>0</v>
      </c>
      <c r="AL92" s="3">
        <v>0</v>
      </c>
      <c r="AM92" s="3">
        <v>0</v>
      </c>
      <c r="AN92" s="3">
        <v>4000</v>
      </c>
      <c r="AO92" s="3"/>
      <c r="AP92" s="67">
        <v>10439.75</v>
      </c>
      <c r="AQ92" s="3">
        <v>23117</v>
      </c>
      <c r="AR92" s="3">
        <v>10440</v>
      </c>
      <c r="AS92" s="3">
        <v>10440</v>
      </c>
      <c r="AT92" s="3">
        <v>0</v>
      </c>
    </row>
    <row r="93" spans="1:46" x14ac:dyDescent="0.35">
      <c r="A93" t="s">
        <v>162</v>
      </c>
      <c r="B93" t="s">
        <v>388</v>
      </c>
      <c r="C93" t="s">
        <v>399</v>
      </c>
      <c r="D93" t="s">
        <v>929</v>
      </c>
      <c r="F93" t="s">
        <v>65</v>
      </c>
      <c r="G93" s="3">
        <v>1774</v>
      </c>
      <c r="H93" s="3">
        <v>156410</v>
      </c>
      <c r="I93" s="3">
        <v>156410</v>
      </c>
      <c r="J93" s="3">
        <v>5000</v>
      </c>
      <c r="K93" s="3">
        <v>0</v>
      </c>
      <c r="L93" s="3">
        <v>0</v>
      </c>
      <c r="M93" s="3">
        <v>1000</v>
      </c>
      <c r="N93" s="3">
        <v>0</v>
      </c>
      <c r="O93" s="3">
        <v>8000</v>
      </c>
      <c r="P93" s="3">
        <v>8000</v>
      </c>
      <c r="Q93" s="3">
        <v>0</v>
      </c>
      <c r="R93" s="3">
        <v>0</v>
      </c>
      <c r="S93" s="3">
        <v>0</v>
      </c>
      <c r="T93" s="3">
        <v>0</v>
      </c>
      <c r="U93" s="3">
        <v>0</v>
      </c>
      <c r="V93" s="3">
        <v>0</v>
      </c>
      <c r="W93" s="3">
        <v>0</v>
      </c>
      <c r="X93" s="3">
        <v>0</v>
      </c>
      <c r="Y93" s="3">
        <v>0</v>
      </c>
      <c r="Z93" s="3">
        <v>0</v>
      </c>
      <c r="AA93" s="67">
        <v>16500</v>
      </c>
      <c r="AB93" s="67">
        <v>5500</v>
      </c>
      <c r="AC93" s="3">
        <v>22500</v>
      </c>
      <c r="AD93" s="3">
        <v>2000</v>
      </c>
      <c r="AE93" s="3">
        <v>0</v>
      </c>
      <c r="AF93" s="3">
        <v>0</v>
      </c>
      <c r="AG93" s="3">
        <v>0</v>
      </c>
      <c r="AH93" s="3">
        <v>0</v>
      </c>
      <c r="AI93" s="3">
        <v>0</v>
      </c>
      <c r="AJ93" s="3">
        <v>0</v>
      </c>
      <c r="AK93" s="3">
        <v>0</v>
      </c>
      <c r="AL93" s="3">
        <v>0</v>
      </c>
      <c r="AM93" s="3">
        <v>0</v>
      </c>
      <c r="AN93" s="3">
        <v>0</v>
      </c>
      <c r="AO93" s="3"/>
      <c r="AP93" s="67">
        <v>30000</v>
      </c>
      <c r="AQ93" s="3">
        <v>46500</v>
      </c>
      <c r="AR93" s="3">
        <v>30000</v>
      </c>
      <c r="AS93" s="3">
        <v>30000</v>
      </c>
      <c r="AT93" s="3">
        <v>0</v>
      </c>
    </row>
    <row r="94" spans="1:46" x14ac:dyDescent="0.35">
      <c r="A94" t="s">
        <v>163</v>
      </c>
      <c r="B94" t="s">
        <v>389</v>
      </c>
      <c r="C94" t="s">
        <v>389</v>
      </c>
      <c r="D94" t="s">
        <v>927</v>
      </c>
      <c r="F94" t="s">
        <v>65</v>
      </c>
      <c r="G94" s="3">
        <v>3789</v>
      </c>
      <c r="H94" s="3">
        <v>334067</v>
      </c>
      <c r="I94" s="3">
        <v>334067</v>
      </c>
      <c r="J94" s="3">
        <v>25511</v>
      </c>
      <c r="K94" s="3">
        <v>0</v>
      </c>
      <c r="L94" s="3">
        <v>0</v>
      </c>
      <c r="M94" s="3">
        <v>10000</v>
      </c>
      <c r="N94" s="3">
        <v>0</v>
      </c>
      <c r="O94" s="3">
        <v>10765</v>
      </c>
      <c r="P94" s="3">
        <v>21159</v>
      </c>
      <c r="Q94" s="3">
        <v>0</v>
      </c>
      <c r="R94" s="3">
        <v>0</v>
      </c>
      <c r="S94" s="3">
        <v>0</v>
      </c>
      <c r="T94" s="3">
        <v>0</v>
      </c>
      <c r="U94" s="3">
        <v>0</v>
      </c>
      <c r="V94" s="3">
        <v>0</v>
      </c>
      <c r="W94" s="3">
        <v>1089</v>
      </c>
      <c r="X94" s="3">
        <v>0</v>
      </c>
      <c r="Y94" s="3">
        <v>0</v>
      </c>
      <c r="Z94" s="3">
        <v>1285</v>
      </c>
      <c r="AA94" s="67">
        <v>52356.75</v>
      </c>
      <c r="AB94" s="67">
        <v>17452.25</v>
      </c>
      <c r="AC94" s="3">
        <v>0</v>
      </c>
      <c r="AD94" s="3">
        <v>0</v>
      </c>
      <c r="AE94" s="3">
        <v>0</v>
      </c>
      <c r="AF94" s="3">
        <v>0</v>
      </c>
      <c r="AG94" s="3">
        <v>0</v>
      </c>
      <c r="AH94" s="3">
        <v>0</v>
      </c>
      <c r="AI94" s="3">
        <v>0</v>
      </c>
      <c r="AJ94" s="3">
        <v>0</v>
      </c>
      <c r="AK94" s="3">
        <v>0</v>
      </c>
      <c r="AL94" s="3">
        <v>0</v>
      </c>
      <c r="AM94" s="3">
        <v>0</v>
      </c>
      <c r="AN94" s="3">
        <v>23686</v>
      </c>
      <c r="AO94" s="3"/>
      <c r="AP94" s="67">
        <v>41138.25</v>
      </c>
      <c r="AQ94" s="3">
        <v>93495</v>
      </c>
      <c r="AR94" s="3">
        <v>41138</v>
      </c>
      <c r="AS94" s="3">
        <v>41138</v>
      </c>
      <c r="AT94" s="3">
        <v>0</v>
      </c>
    </row>
    <row r="95" spans="1:46" x14ac:dyDescent="0.35">
      <c r="A95" t="s">
        <v>164</v>
      </c>
      <c r="B95" t="s">
        <v>390</v>
      </c>
      <c r="C95" t="s">
        <v>921</v>
      </c>
      <c r="D95" t="s">
        <v>934</v>
      </c>
      <c r="F95" t="s">
        <v>65</v>
      </c>
      <c r="G95" s="3">
        <v>46880</v>
      </c>
      <c r="H95" s="3">
        <v>4133302</v>
      </c>
      <c r="I95" s="3">
        <v>4133302</v>
      </c>
      <c r="J95" s="3">
        <v>250000</v>
      </c>
      <c r="K95" s="3">
        <v>0</v>
      </c>
      <c r="L95" s="3">
        <v>0</v>
      </c>
      <c r="M95" s="3">
        <v>0</v>
      </c>
      <c r="N95" s="3">
        <v>0</v>
      </c>
      <c r="O95" s="3">
        <v>300000</v>
      </c>
      <c r="P95" s="3">
        <v>75000</v>
      </c>
      <c r="Q95" s="3">
        <v>0</v>
      </c>
      <c r="R95" s="3">
        <v>25000</v>
      </c>
      <c r="S95" s="3">
        <v>1000</v>
      </c>
      <c r="T95" s="3">
        <v>5000</v>
      </c>
      <c r="U95" s="3">
        <v>1000</v>
      </c>
      <c r="V95" s="3">
        <v>0</v>
      </c>
      <c r="W95" s="3">
        <v>7000</v>
      </c>
      <c r="X95" s="3">
        <v>75000</v>
      </c>
      <c r="Y95" s="3">
        <v>0</v>
      </c>
      <c r="Z95" s="3">
        <v>250000</v>
      </c>
      <c r="AA95" s="67">
        <v>741750</v>
      </c>
      <c r="AB95" s="67">
        <v>247250</v>
      </c>
      <c r="AC95" s="3">
        <v>800000</v>
      </c>
      <c r="AD95" s="3">
        <v>0</v>
      </c>
      <c r="AE95" s="3">
        <v>0</v>
      </c>
      <c r="AF95" s="3">
        <v>0</v>
      </c>
      <c r="AG95" s="3">
        <v>0</v>
      </c>
      <c r="AH95" s="3">
        <v>200000</v>
      </c>
      <c r="AI95" s="3">
        <v>45742</v>
      </c>
      <c r="AJ95" s="3">
        <v>10000</v>
      </c>
      <c r="AK95" s="3">
        <v>0</v>
      </c>
      <c r="AL95" s="3">
        <v>0</v>
      </c>
      <c r="AM95" s="3">
        <v>0</v>
      </c>
      <c r="AN95" s="3">
        <v>300000</v>
      </c>
      <c r="AO95" s="3"/>
      <c r="AP95" s="67">
        <v>1602992</v>
      </c>
      <c r="AQ95" s="3">
        <v>2344742</v>
      </c>
      <c r="AR95" s="3">
        <v>1602992</v>
      </c>
      <c r="AS95" s="3">
        <v>1602992</v>
      </c>
      <c r="AT95" s="3">
        <v>0</v>
      </c>
    </row>
    <row r="96" spans="1:46" x14ac:dyDescent="0.35">
      <c r="A96" t="s">
        <v>165</v>
      </c>
      <c r="B96" t="s">
        <v>391</v>
      </c>
      <c r="C96" t="s">
        <v>923</v>
      </c>
      <c r="D96" t="s">
        <v>924</v>
      </c>
      <c r="F96" t="s">
        <v>65</v>
      </c>
      <c r="G96" s="3">
        <v>16094</v>
      </c>
      <c r="H96" s="3">
        <v>1418971</v>
      </c>
      <c r="I96" s="3">
        <v>1418971</v>
      </c>
      <c r="J96" s="3">
        <v>20562</v>
      </c>
      <c r="K96" s="3">
        <v>0</v>
      </c>
      <c r="L96" s="3">
        <v>0</v>
      </c>
      <c r="M96" s="3">
        <v>1485</v>
      </c>
      <c r="N96" s="3">
        <v>0</v>
      </c>
      <c r="O96" s="3">
        <v>63534</v>
      </c>
      <c r="P96" s="3">
        <v>17370</v>
      </c>
      <c r="Q96" s="3">
        <v>0</v>
      </c>
      <c r="R96" s="3">
        <v>0</v>
      </c>
      <c r="S96" s="3">
        <v>0</v>
      </c>
      <c r="T96" s="3">
        <v>0</v>
      </c>
      <c r="U96" s="3">
        <v>0</v>
      </c>
      <c r="V96" s="3">
        <v>0</v>
      </c>
      <c r="W96" s="3">
        <v>260</v>
      </c>
      <c r="X96" s="3">
        <v>0</v>
      </c>
      <c r="Y96" s="3">
        <v>0</v>
      </c>
      <c r="Z96" s="3">
        <v>0</v>
      </c>
      <c r="AA96" s="67">
        <v>77408.25</v>
      </c>
      <c r="AB96" s="67">
        <v>25802.75</v>
      </c>
      <c r="AC96" s="3">
        <v>696</v>
      </c>
      <c r="AD96" s="3">
        <v>0</v>
      </c>
      <c r="AE96" s="3">
        <v>0</v>
      </c>
      <c r="AF96" s="3">
        <v>3975</v>
      </c>
      <c r="AG96" s="3">
        <v>0</v>
      </c>
      <c r="AH96" s="3">
        <v>11977</v>
      </c>
      <c r="AI96" s="3">
        <v>0</v>
      </c>
      <c r="AJ96" s="3">
        <v>0</v>
      </c>
      <c r="AK96" s="3">
        <v>0</v>
      </c>
      <c r="AL96" s="3">
        <v>0</v>
      </c>
      <c r="AM96" s="3">
        <v>0</v>
      </c>
      <c r="AN96" s="3">
        <v>98402</v>
      </c>
      <c r="AO96" s="3"/>
      <c r="AP96" s="67">
        <v>140852.75</v>
      </c>
      <c r="AQ96" s="3">
        <v>218261</v>
      </c>
      <c r="AR96" s="3">
        <v>140853</v>
      </c>
      <c r="AS96" s="3">
        <v>140853</v>
      </c>
      <c r="AT96" s="3">
        <v>0</v>
      </c>
    </row>
    <row r="97" spans="1:46" x14ac:dyDescent="0.35">
      <c r="A97" t="s">
        <v>166</v>
      </c>
      <c r="B97" t="s">
        <v>392</v>
      </c>
      <c r="C97" t="s">
        <v>923</v>
      </c>
      <c r="D97" t="s">
        <v>932</v>
      </c>
      <c r="E97" t="s">
        <v>924</v>
      </c>
      <c r="F97" t="s">
        <v>72</v>
      </c>
      <c r="G97" s="3">
        <v>89661</v>
      </c>
      <c r="H97" s="3">
        <v>7905205</v>
      </c>
      <c r="I97" s="3">
        <v>7905205</v>
      </c>
      <c r="J97" s="3">
        <v>0</v>
      </c>
      <c r="K97" s="3">
        <v>0</v>
      </c>
      <c r="L97" s="3">
        <v>0</v>
      </c>
      <c r="M97" s="3">
        <v>0</v>
      </c>
      <c r="N97" s="3">
        <v>0</v>
      </c>
      <c r="O97" s="3">
        <v>0</v>
      </c>
      <c r="P97" s="3">
        <v>0</v>
      </c>
      <c r="Q97" s="3">
        <v>0</v>
      </c>
      <c r="R97" s="3">
        <v>0</v>
      </c>
      <c r="S97" s="3">
        <v>0</v>
      </c>
      <c r="T97" s="3">
        <v>0</v>
      </c>
      <c r="U97" s="3">
        <v>0</v>
      </c>
      <c r="V97" s="3">
        <v>0</v>
      </c>
      <c r="W97" s="3">
        <v>0</v>
      </c>
      <c r="X97" s="3">
        <v>0</v>
      </c>
      <c r="Y97" s="3">
        <v>0</v>
      </c>
      <c r="Z97" s="3">
        <v>0</v>
      </c>
      <c r="AA97" s="67">
        <v>0</v>
      </c>
      <c r="AB97" s="67">
        <v>0</v>
      </c>
      <c r="AC97" s="3">
        <v>0</v>
      </c>
      <c r="AD97" s="3">
        <v>0</v>
      </c>
      <c r="AE97" s="3">
        <v>0</v>
      </c>
      <c r="AF97" s="3">
        <v>0</v>
      </c>
      <c r="AG97" s="3">
        <v>0</v>
      </c>
      <c r="AH97" s="3">
        <v>0</v>
      </c>
      <c r="AI97" s="3">
        <v>0</v>
      </c>
      <c r="AJ97" s="3">
        <v>0</v>
      </c>
      <c r="AK97" s="3">
        <v>0</v>
      </c>
      <c r="AL97" s="3">
        <v>0</v>
      </c>
      <c r="AM97" s="3">
        <v>0</v>
      </c>
      <c r="AN97" s="3">
        <v>0</v>
      </c>
      <c r="AO97" s="3"/>
      <c r="AP97" s="67">
        <v>0</v>
      </c>
      <c r="AQ97" s="3">
        <v>0</v>
      </c>
      <c r="AR97" s="3">
        <v>0</v>
      </c>
      <c r="AS97" s="3">
        <v>0</v>
      </c>
      <c r="AT97" s="3">
        <v>0</v>
      </c>
    </row>
    <row r="98" spans="1:46" x14ac:dyDescent="0.35">
      <c r="A98" t="s">
        <v>167</v>
      </c>
      <c r="B98" t="s">
        <v>393</v>
      </c>
      <c r="C98" t="s">
        <v>307</v>
      </c>
      <c r="D98" t="s">
        <v>924</v>
      </c>
      <c r="F98" t="s">
        <v>65</v>
      </c>
      <c r="G98" s="3">
        <v>31019</v>
      </c>
      <c r="H98" s="3">
        <v>2734874</v>
      </c>
      <c r="I98" s="3">
        <v>2734874</v>
      </c>
      <c r="J98" s="3">
        <v>134250</v>
      </c>
      <c r="K98" s="3">
        <v>0</v>
      </c>
      <c r="L98" s="3">
        <v>0</v>
      </c>
      <c r="M98" s="3">
        <v>0</v>
      </c>
      <c r="N98" s="3">
        <v>0</v>
      </c>
      <c r="O98" s="3">
        <v>101755</v>
      </c>
      <c r="P98" s="3">
        <v>4410</v>
      </c>
      <c r="Q98" s="3">
        <v>0</v>
      </c>
      <c r="R98" s="3">
        <v>0</v>
      </c>
      <c r="S98" s="3">
        <v>0</v>
      </c>
      <c r="T98" s="3">
        <v>0</v>
      </c>
      <c r="U98" s="3">
        <v>0</v>
      </c>
      <c r="V98" s="3">
        <v>0</v>
      </c>
      <c r="W98" s="3">
        <v>0</v>
      </c>
      <c r="X98" s="3">
        <v>0</v>
      </c>
      <c r="Y98" s="3">
        <v>0</v>
      </c>
      <c r="Z98" s="3">
        <v>0</v>
      </c>
      <c r="AA98" s="67">
        <v>180311.25</v>
      </c>
      <c r="AB98" s="67">
        <v>60103.75</v>
      </c>
      <c r="AC98" s="3">
        <v>2054</v>
      </c>
      <c r="AD98" s="3">
        <v>0</v>
      </c>
      <c r="AE98" s="3">
        <v>0</v>
      </c>
      <c r="AF98" s="3">
        <v>296221</v>
      </c>
      <c r="AG98" s="3">
        <v>0</v>
      </c>
      <c r="AH98" s="3">
        <v>0</v>
      </c>
      <c r="AI98" s="3">
        <v>0</v>
      </c>
      <c r="AJ98" s="3">
        <v>0</v>
      </c>
      <c r="AK98" s="3">
        <v>0</v>
      </c>
      <c r="AL98" s="3">
        <v>0</v>
      </c>
      <c r="AM98" s="3">
        <v>0</v>
      </c>
      <c r="AN98" s="3">
        <v>0</v>
      </c>
      <c r="AO98" s="3"/>
      <c r="AP98" s="67">
        <v>358378.75</v>
      </c>
      <c r="AQ98" s="3">
        <v>538690</v>
      </c>
      <c r="AR98" s="3">
        <v>358379</v>
      </c>
      <c r="AS98" s="3">
        <v>358379</v>
      </c>
      <c r="AT98" s="3">
        <v>0</v>
      </c>
    </row>
    <row r="99" spans="1:46" x14ac:dyDescent="0.35">
      <c r="A99" t="s">
        <v>168</v>
      </c>
      <c r="B99" t="s">
        <v>394</v>
      </c>
      <c r="C99" t="s">
        <v>891</v>
      </c>
      <c r="D99" t="s">
        <v>922</v>
      </c>
      <c r="F99" t="s">
        <v>65</v>
      </c>
      <c r="G99" s="3">
        <v>40882</v>
      </c>
      <c r="H99" s="3">
        <v>3604472</v>
      </c>
      <c r="I99" s="3">
        <v>3604472</v>
      </c>
      <c r="J99" s="3">
        <v>113725</v>
      </c>
      <c r="K99" s="3">
        <v>1359</v>
      </c>
      <c r="L99" s="3">
        <v>0</v>
      </c>
      <c r="M99" s="3">
        <v>0</v>
      </c>
      <c r="N99" s="3">
        <v>81800</v>
      </c>
      <c r="O99" s="3">
        <v>75759</v>
      </c>
      <c r="P99" s="3">
        <v>94946</v>
      </c>
      <c r="Q99" s="3">
        <v>200</v>
      </c>
      <c r="R99" s="3">
        <v>0</v>
      </c>
      <c r="S99" s="3">
        <v>0</v>
      </c>
      <c r="T99" s="3">
        <v>0</v>
      </c>
      <c r="U99" s="3">
        <v>0</v>
      </c>
      <c r="V99" s="3">
        <v>0</v>
      </c>
      <c r="W99" s="3">
        <v>0</v>
      </c>
      <c r="X99" s="3">
        <v>0</v>
      </c>
      <c r="Y99" s="3">
        <v>0</v>
      </c>
      <c r="Z99" s="3">
        <v>0</v>
      </c>
      <c r="AA99" s="67">
        <v>275841.75</v>
      </c>
      <c r="AB99" s="67">
        <v>91947.25</v>
      </c>
      <c r="AC99" s="3">
        <v>5950</v>
      </c>
      <c r="AD99" s="3">
        <v>0</v>
      </c>
      <c r="AE99" s="3">
        <v>0</v>
      </c>
      <c r="AF99" s="3">
        <v>306920</v>
      </c>
      <c r="AG99" s="3">
        <v>0</v>
      </c>
      <c r="AH99" s="3">
        <v>0</v>
      </c>
      <c r="AI99" s="3">
        <v>0</v>
      </c>
      <c r="AJ99" s="3">
        <v>0</v>
      </c>
      <c r="AK99" s="3">
        <v>0</v>
      </c>
      <c r="AL99" s="3">
        <v>0</v>
      </c>
      <c r="AM99" s="3">
        <v>0</v>
      </c>
      <c r="AN99" s="3">
        <v>0</v>
      </c>
      <c r="AO99" s="3"/>
      <c r="AP99" s="67">
        <v>404817.25</v>
      </c>
      <c r="AQ99" s="3">
        <v>680659</v>
      </c>
      <c r="AR99" s="3">
        <v>404817</v>
      </c>
      <c r="AS99" s="3">
        <v>404817</v>
      </c>
      <c r="AT99" s="3">
        <v>0</v>
      </c>
    </row>
    <row r="100" spans="1:46" x14ac:dyDescent="0.35">
      <c r="A100" t="s">
        <v>169</v>
      </c>
      <c r="B100" t="s">
        <v>395</v>
      </c>
      <c r="C100" t="s">
        <v>925</v>
      </c>
      <c r="D100" t="s">
        <v>926</v>
      </c>
      <c r="F100" t="s">
        <v>72</v>
      </c>
      <c r="G100" s="3">
        <v>724</v>
      </c>
      <c r="H100" s="3">
        <v>63833</v>
      </c>
      <c r="I100" s="3">
        <v>63833</v>
      </c>
      <c r="J100" s="3">
        <v>0</v>
      </c>
      <c r="K100" s="3">
        <v>0</v>
      </c>
      <c r="L100" s="3">
        <v>0</v>
      </c>
      <c r="M100" s="3">
        <v>0</v>
      </c>
      <c r="N100" s="3">
        <v>0</v>
      </c>
      <c r="O100" s="3">
        <v>0</v>
      </c>
      <c r="P100" s="3">
        <v>0</v>
      </c>
      <c r="Q100" s="3">
        <v>0</v>
      </c>
      <c r="R100" s="3">
        <v>0</v>
      </c>
      <c r="S100" s="3">
        <v>0</v>
      </c>
      <c r="T100" s="3">
        <v>0</v>
      </c>
      <c r="U100" s="3">
        <v>0</v>
      </c>
      <c r="V100" s="3">
        <v>0</v>
      </c>
      <c r="W100" s="3">
        <v>0</v>
      </c>
      <c r="X100" s="3">
        <v>0</v>
      </c>
      <c r="Y100" s="3">
        <v>0</v>
      </c>
      <c r="Z100" s="3">
        <v>0</v>
      </c>
      <c r="AA100" s="67">
        <v>0</v>
      </c>
      <c r="AB100" s="67">
        <v>0</v>
      </c>
      <c r="AC100" s="3">
        <v>0</v>
      </c>
      <c r="AD100" s="3">
        <v>0</v>
      </c>
      <c r="AE100" s="3">
        <v>0</v>
      </c>
      <c r="AF100" s="3">
        <v>0</v>
      </c>
      <c r="AG100" s="3">
        <v>0</v>
      </c>
      <c r="AH100" s="3">
        <v>0</v>
      </c>
      <c r="AI100" s="3">
        <v>0</v>
      </c>
      <c r="AJ100" s="3">
        <v>0</v>
      </c>
      <c r="AK100" s="3">
        <v>0</v>
      </c>
      <c r="AL100" s="3">
        <v>0</v>
      </c>
      <c r="AM100" s="3">
        <v>0</v>
      </c>
      <c r="AN100" s="3">
        <v>0</v>
      </c>
      <c r="AO100" s="3"/>
      <c r="AP100" s="67">
        <v>0</v>
      </c>
      <c r="AQ100" s="3">
        <v>0</v>
      </c>
      <c r="AR100" s="3">
        <v>0</v>
      </c>
      <c r="AS100" s="3">
        <v>0</v>
      </c>
      <c r="AT100" s="3">
        <v>0</v>
      </c>
    </row>
    <row r="101" spans="1:46" x14ac:dyDescent="0.35">
      <c r="A101" t="s">
        <v>170</v>
      </c>
      <c r="B101" t="s">
        <v>396</v>
      </c>
      <c r="C101" t="s">
        <v>611</v>
      </c>
      <c r="D101" t="s">
        <v>932</v>
      </c>
      <c r="F101" t="s">
        <v>65</v>
      </c>
      <c r="G101" s="3">
        <v>17671</v>
      </c>
      <c r="H101" s="3">
        <v>1558012</v>
      </c>
      <c r="I101" s="3">
        <v>1558012</v>
      </c>
      <c r="J101" s="3">
        <v>98000</v>
      </c>
      <c r="K101" s="3">
        <v>3000</v>
      </c>
      <c r="L101" s="3">
        <v>0</v>
      </c>
      <c r="M101" s="3">
        <v>0</v>
      </c>
      <c r="N101" s="3">
        <v>0</v>
      </c>
      <c r="O101" s="3">
        <v>34000</v>
      </c>
      <c r="P101" s="3">
        <v>69560</v>
      </c>
      <c r="Q101" s="3">
        <v>0</v>
      </c>
      <c r="R101" s="3">
        <v>0</v>
      </c>
      <c r="S101" s="3">
        <v>0</v>
      </c>
      <c r="T101" s="3">
        <v>0</v>
      </c>
      <c r="U101" s="3">
        <v>0</v>
      </c>
      <c r="V101" s="3">
        <v>0</v>
      </c>
      <c r="W101" s="3">
        <v>440</v>
      </c>
      <c r="X101" s="3">
        <v>0</v>
      </c>
      <c r="Y101" s="3">
        <v>0</v>
      </c>
      <c r="Z101" s="3">
        <v>0</v>
      </c>
      <c r="AA101" s="67">
        <v>153750</v>
      </c>
      <c r="AB101" s="67">
        <v>51250</v>
      </c>
      <c r="AC101" s="3">
        <v>35000</v>
      </c>
      <c r="AD101" s="3">
        <v>0</v>
      </c>
      <c r="AE101" s="3">
        <v>0</v>
      </c>
      <c r="AF101" s="3">
        <v>760000</v>
      </c>
      <c r="AG101" s="3">
        <v>0</v>
      </c>
      <c r="AH101" s="3">
        <v>0</v>
      </c>
      <c r="AI101" s="3">
        <v>0</v>
      </c>
      <c r="AJ101" s="3">
        <v>0</v>
      </c>
      <c r="AK101" s="3">
        <v>0</v>
      </c>
      <c r="AL101" s="3">
        <v>0</v>
      </c>
      <c r="AM101" s="3">
        <v>0</v>
      </c>
      <c r="AN101" s="3">
        <v>153750</v>
      </c>
      <c r="AO101" s="3"/>
      <c r="AP101" s="67">
        <v>1000000</v>
      </c>
      <c r="AQ101" s="3">
        <v>1153750</v>
      </c>
      <c r="AR101" s="3">
        <v>1000000</v>
      </c>
      <c r="AS101" s="3">
        <v>1000000</v>
      </c>
      <c r="AT101" s="3">
        <v>0</v>
      </c>
    </row>
    <row r="102" spans="1:46" x14ac:dyDescent="0.35">
      <c r="A102" t="s">
        <v>171</v>
      </c>
      <c r="B102" t="s">
        <v>397</v>
      </c>
      <c r="C102" t="s">
        <v>921</v>
      </c>
      <c r="D102" t="s">
        <v>931</v>
      </c>
      <c r="F102" t="s">
        <v>65</v>
      </c>
      <c r="G102" s="3">
        <v>73123</v>
      </c>
      <c r="H102" s="3">
        <v>6447088</v>
      </c>
      <c r="I102" s="3">
        <v>6447088</v>
      </c>
      <c r="J102" s="3">
        <v>82637</v>
      </c>
      <c r="K102" s="3">
        <v>436</v>
      </c>
      <c r="L102" s="3">
        <v>0</v>
      </c>
      <c r="M102" s="3">
        <v>0</v>
      </c>
      <c r="N102" s="3">
        <v>0</v>
      </c>
      <c r="O102" s="3">
        <v>191647</v>
      </c>
      <c r="P102" s="3">
        <v>250321</v>
      </c>
      <c r="Q102" s="3">
        <v>0</v>
      </c>
      <c r="R102" s="3">
        <v>50000</v>
      </c>
      <c r="S102" s="3">
        <v>0</v>
      </c>
      <c r="T102" s="3">
        <v>15000</v>
      </c>
      <c r="U102" s="3">
        <v>0</v>
      </c>
      <c r="V102" s="3">
        <v>0</v>
      </c>
      <c r="W102" s="3">
        <v>35744</v>
      </c>
      <c r="X102" s="3">
        <v>0</v>
      </c>
      <c r="Y102" s="3">
        <v>0</v>
      </c>
      <c r="Z102" s="3">
        <v>0</v>
      </c>
      <c r="AA102" s="67">
        <v>469338.75</v>
      </c>
      <c r="AB102" s="67">
        <v>156446.25</v>
      </c>
      <c r="AC102" s="3">
        <v>62103</v>
      </c>
      <c r="AD102" s="3">
        <v>0</v>
      </c>
      <c r="AE102" s="3">
        <v>0</v>
      </c>
      <c r="AF102" s="3">
        <v>742888</v>
      </c>
      <c r="AG102" s="3">
        <v>0</v>
      </c>
      <c r="AH102" s="3">
        <v>0</v>
      </c>
      <c r="AI102" s="3">
        <v>117000</v>
      </c>
      <c r="AJ102" s="3">
        <v>0</v>
      </c>
      <c r="AK102" s="3">
        <v>0</v>
      </c>
      <c r="AL102" s="3">
        <v>0</v>
      </c>
      <c r="AM102" s="3">
        <v>0</v>
      </c>
      <c r="AN102" s="3">
        <v>400000</v>
      </c>
      <c r="AO102" s="3"/>
      <c r="AP102" s="67">
        <v>1478437.25</v>
      </c>
      <c r="AQ102" s="3">
        <v>1947776</v>
      </c>
      <c r="AR102" s="3">
        <v>1478437</v>
      </c>
      <c r="AS102" s="3">
        <v>1478437</v>
      </c>
      <c r="AT102" s="3">
        <v>0</v>
      </c>
    </row>
    <row r="103" spans="1:46" x14ac:dyDescent="0.35">
      <c r="A103" t="s">
        <v>398</v>
      </c>
      <c r="B103" t="s">
        <v>399</v>
      </c>
      <c r="C103" t="s">
        <v>611</v>
      </c>
      <c r="D103" t="s">
        <v>932</v>
      </c>
      <c r="F103" t="s">
        <v>65</v>
      </c>
      <c r="G103" s="3">
        <v>33230</v>
      </c>
      <c r="H103" s="3">
        <v>2929813</v>
      </c>
      <c r="I103" s="3">
        <v>2929813</v>
      </c>
      <c r="J103" s="3">
        <v>36653</v>
      </c>
      <c r="K103" s="3">
        <v>0</v>
      </c>
      <c r="L103" s="3">
        <v>0</v>
      </c>
      <c r="M103" s="3">
        <v>0</v>
      </c>
      <c r="N103" s="3">
        <v>0</v>
      </c>
      <c r="O103" s="3">
        <v>92858</v>
      </c>
      <c r="P103" s="3">
        <v>0</v>
      </c>
      <c r="Q103" s="3">
        <v>0</v>
      </c>
      <c r="R103" s="3">
        <v>0</v>
      </c>
      <c r="S103" s="3">
        <v>0</v>
      </c>
      <c r="T103" s="3">
        <v>0</v>
      </c>
      <c r="U103" s="3">
        <v>305</v>
      </c>
      <c r="V103" s="3">
        <v>0</v>
      </c>
      <c r="W103" s="3">
        <v>0</v>
      </c>
      <c r="X103" s="3">
        <v>0</v>
      </c>
      <c r="Y103" s="3">
        <v>0</v>
      </c>
      <c r="Z103" s="3">
        <v>0</v>
      </c>
      <c r="AA103" s="67">
        <v>97362</v>
      </c>
      <c r="AB103" s="67">
        <v>32454</v>
      </c>
      <c r="AC103" s="3">
        <v>1025203</v>
      </c>
      <c r="AD103" s="3">
        <v>0</v>
      </c>
      <c r="AE103" s="3">
        <v>0</v>
      </c>
      <c r="AF103" s="3">
        <v>1785</v>
      </c>
      <c r="AG103" s="3">
        <v>0</v>
      </c>
      <c r="AH103" s="3">
        <v>31974</v>
      </c>
      <c r="AI103" s="3">
        <v>0</v>
      </c>
      <c r="AJ103" s="3">
        <v>0</v>
      </c>
      <c r="AK103" s="3">
        <v>0</v>
      </c>
      <c r="AL103" s="3">
        <v>0</v>
      </c>
      <c r="AM103" s="3">
        <v>0</v>
      </c>
      <c r="AN103" s="3">
        <v>0</v>
      </c>
      <c r="AO103" s="3"/>
      <c r="AP103" s="67">
        <v>1091416</v>
      </c>
      <c r="AQ103" s="3">
        <v>1188778</v>
      </c>
      <c r="AR103" s="3">
        <v>1091416</v>
      </c>
      <c r="AS103" s="3">
        <v>1091416</v>
      </c>
      <c r="AT103" s="3">
        <v>0</v>
      </c>
    </row>
    <row r="104" spans="1:46" x14ac:dyDescent="0.35">
      <c r="A104" t="s">
        <v>400</v>
      </c>
      <c r="B104" t="s">
        <v>401</v>
      </c>
      <c r="C104" t="s">
        <v>923</v>
      </c>
      <c r="D104" t="s">
        <v>932</v>
      </c>
      <c r="F104" t="s">
        <v>65</v>
      </c>
      <c r="G104" s="3">
        <v>9395</v>
      </c>
      <c r="H104" s="3">
        <v>828336</v>
      </c>
      <c r="I104" s="3">
        <v>828336</v>
      </c>
      <c r="J104" s="3">
        <v>19250</v>
      </c>
      <c r="K104" s="3">
        <v>4476</v>
      </c>
      <c r="L104" s="3">
        <v>0</v>
      </c>
      <c r="M104" s="3">
        <v>0</v>
      </c>
      <c r="N104" s="3">
        <v>0</v>
      </c>
      <c r="O104" s="3">
        <v>10924</v>
      </c>
      <c r="P104" s="3">
        <v>15974</v>
      </c>
      <c r="Q104" s="3">
        <v>0</v>
      </c>
      <c r="R104" s="3">
        <v>4000</v>
      </c>
      <c r="S104" s="3">
        <v>0</v>
      </c>
      <c r="T104" s="3">
        <v>0</v>
      </c>
      <c r="U104" s="3">
        <v>0</v>
      </c>
      <c r="V104" s="3">
        <v>0</v>
      </c>
      <c r="W104" s="3">
        <v>1000</v>
      </c>
      <c r="X104" s="3">
        <v>500</v>
      </c>
      <c r="Y104" s="3">
        <v>1000</v>
      </c>
      <c r="Z104" s="3">
        <v>0</v>
      </c>
      <c r="AA104" s="67">
        <v>42843</v>
      </c>
      <c r="AB104" s="67">
        <v>14281</v>
      </c>
      <c r="AC104" s="3">
        <v>1725</v>
      </c>
      <c r="AD104" s="3">
        <v>0</v>
      </c>
      <c r="AE104" s="3">
        <v>0</v>
      </c>
      <c r="AF104" s="3">
        <v>0</v>
      </c>
      <c r="AG104" s="3">
        <v>0</v>
      </c>
      <c r="AH104" s="3">
        <v>0</v>
      </c>
      <c r="AI104" s="3">
        <v>0</v>
      </c>
      <c r="AJ104" s="3">
        <v>0</v>
      </c>
      <c r="AK104" s="3">
        <v>2328</v>
      </c>
      <c r="AL104" s="3">
        <v>0</v>
      </c>
      <c r="AM104" s="3">
        <v>0</v>
      </c>
      <c r="AN104" s="3">
        <v>150000</v>
      </c>
      <c r="AO104" s="3"/>
      <c r="AP104" s="67">
        <v>168334</v>
      </c>
      <c r="AQ104" s="3">
        <v>211177</v>
      </c>
      <c r="AR104" s="3">
        <v>168334</v>
      </c>
      <c r="AS104" s="3">
        <v>168334</v>
      </c>
      <c r="AT104" s="3">
        <v>0</v>
      </c>
    </row>
    <row r="105" spans="1:46" x14ac:dyDescent="0.35">
      <c r="A105" t="s">
        <v>402</v>
      </c>
      <c r="B105" t="s">
        <v>403</v>
      </c>
      <c r="C105" t="s">
        <v>891</v>
      </c>
      <c r="D105" t="s">
        <v>922</v>
      </c>
      <c r="F105" t="s">
        <v>65</v>
      </c>
      <c r="G105" s="3">
        <v>20719</v>
      </c>
      <c r="H105" s="3">
        <v>1826747</v>
      </c>
      <c r="I105" s="3">
        <v>1826747</v>
      </c>
      <c r="J105" s="3">
        <v>1969</v>
      </c>
      <c r="K105" s="3">
        <v>0</v>
      </c>
      <c r="L105" s="3">
        <v>0</v>
      </c>
      <c r="M105" s="3">
        <v>0</v>
      </c>
      <c r="N105" s="3">
        <v>0</v>
      </c>
      <c r="O105" s="3">
        <v>91848</v>
      </c>
      <c r="P105" s="3">
        <v>0</v>
      </c>
      <c r="Q105" s="3">
        <v>0</v>
      </c>
      <c r="R105" s="3">
        <v>0</v>
      </c>
      <c r="S105" s="3">
        <v>0</v>
      </c>
      <c r="T105" s="3">
        <v>0</v>
      </c>
      <c r="U105" s="3">
        <v>0</v>
      </c>
      <c r="V105" s="3">
        <v>0</v>
      </c>
      <c r="W105" s="3">
        <v>0</v>
      </c>
      <c r="X105" s="3">
        <v>0</v>
      </c>
      <c r="Y105" s="3">
        <v>0</v>
      </c>
      <c r="Z105" s="3">
        <v>0</v>
      </c>
      <c r="AA105" s="67">
        <v>70362.75</v>
      </c>
      <c r="AB105" s="67">
        <v>23454.25</v>
      </c>
      <c r="AC105" s="3">
        <v>0</v>
      </c>
      <c r="AD105" s="3">
        <v>0</v>
      </c>
      <c r="AE105" s="3">
        <v>0</v>
      </c>
      <c r="AF105" s="3">
        <v>0</v>
      </c>
      <c r="AG105" s="3">
        <v>0</v>
      </c>
      <c r="AH105" s="3">
        <v>0</v>
      </c>
      <c r="AI105" s="3">
        <v>0</v>
      </c>
      <c r="AJ105" s="3">
        <v>0</v>
      </c>
      <c r="AK105" s="3">
        <v>0</v>
      </c>
      <c r="AL105" s="3">
        <v>0</v>
      </c>
      <c r="AM105" s="3">
        <v>0</v>
      </c>
      <c r="AN105" s="3">
        <v>0</v>
      </c>
      <c r="AO105" s="3"/>
      <c r="AP105" s="67">
        <v>23454.25</v>
      </c>
      <c r="AQ105" s="3">
        <v>93817</v>
      </c>
      <c r="AR105" s="3">
        <v>23454</v>
      </c>
      <c r="AS105" s="3">
        <v>23454</v>
      </c>
      <c r="AT105" s="3">
        <v>0</v>
      </c>
    </row>
    <row r="106" spans="1:46" x14ac:dyDescent="0.35">
      <c r="A106" t="s">
        <v>404</v>
      </c>
      <c r="B106" t="s">
        <v>405</v>
      </c>
      <c r="C106" t="s">
        <v>389</v>
      </c>
      <c r="D106" t="s">
        <v>927</v>
      </c>
      <c r="F106" t="s">
        <v>65</v>
      </c>
      <c r="G106" s="3">
        <v>8773</v>
      </c>
      <c r="H106" s="3">
        <v>773495</v>
      </c>
      <c r="I106" s="3">
        <v>773495</v>
      </c>
      <c r="J106" s="3">
        <v>18000</v>
      </c>
      <c r="K106" s="3">
        <v>0</v>
      </c>
      <c r="L106" s="3">
        <v>0</v>
      </c>
      <c r="M106" s="3">
        <v>3200</v>
      </c>
      <c r="N106" s="3">
        <v>3886</v>
      </c>
      <c r="O106" s="3">
        <v>12814</v>
      </c>
      <c r="P106" s="3">
        <v>34237</v>
      </c>
      <c r="Q106" s="3">
        <v>0</v>
      </c>
      <c r="R106" s="3">
        <v>26800</v>
      </c>
      <c r="S106" s="3">
        <v>0</v>
      </c>
      <c r="T106" s="3">
        <v>0</v>
      </c>
      <c r="U106" s="3">
        <v>0</v>
      </c>
      <c r="V106" s="3">
        <v>0</v>
      </c>
      <c r="W106" s="3">
        <v>0</v>
      </c>
      <c r="X106" s="3">
        <v>0</v>
      </c>
      <c r="Y106" s="3">
        <v>0</v>
      </c>
      <c r="Z106" s="3">
        <v>0</v>
      </c>
      <c r="AA106" s="67">
        <v>74202.75</v>
      </c>
      <c r="AB106" s="67">
        <v>24734.25</v>
      </c>
      <c r="AC106" s="3">
        <v>4937</v>
      </c>
      <c r="AD106" s="3">
        <v>0</v>
      </c>
      <c r="AE106" s="3">
        <v>0</v>
      </c>
      <c r="AF106" s="3">
        <v>4617</v>
      </c>
      <c r="AG106" s="3">
        <v>0</v>
      </c>
      <c r="AH106" s="3">
        <v>0</v>
      </c>
      <c r="AI106" s="3">
        <v>0</v>
      </c>
      <c r="AJ106" s="3">
        <v>0</v>
      </c>
      <c r="AK106" s="3">
        <v>0</v>
      </c>
      <c r="AL106" s="3">
        <v>0</v>
      </c>
      <c r="AM106" s="3">
        <v>0</v>
      </c>
      <c r="AN106" s="3">
        <v>0</v>
      </c>
      <c r="AO106" s="3"/>
      <c r="AP106" s="67">
        <v>34288.25</v>
      </c>
      <c r="AQ106" s="3">
        <v>108491</v>
      </c>
      <c r="AR106" s="3">
        <v>34288</v>
      </c>
      <c r="AS106" s="3">
        <v>34288</v>
      </c>
      <c r="AT106" s="3">
        <v>0</v>
      </c>
    </row>
    <row r="107" spans="1:46" x14ac:dyDescent="0.35">
      <c r="A107" t="s">
        <v>406</v>
      </c>
      <c r="B107" t="s">
        <v>407</v>
      </c>
      <c r="C107" t="s">
        <v>399</v>
      </c>
      <c r="D107" t="s">
        <v>929</v>
      </c>
      <c r="F107" t="s">
        <v>65</v>
      </c>
      <c r="G107" s="3">
        <v>1489</v>
      </c>
      <c r="H107" s="3">
        <v>131282</v>
      </c>
      <c r="I107" s="3">
        <v>131282</v>
      </c>
      <c r="J107" s="3">
        <v>9956</v>
      </c>
      <c r="K107" s="3">
        <v>0</v>
      </c>
      <c r="L107" s="3">
        <v>0</v>
      </c>
      <c r="M107" s="3">
        <v>0</v>
      </c>
      <c r="N107" s="3">
        <v>0</v>
      </c>
      <c r="O107" s="3">
        <v>1420</v>
      </c>
      <c r="P107" s="3">
        <v>2000</v>
      </c>
      <c r="Q107" s="3">
        <v>0</v>
      </c>
      <c r="R107" s="3">
        <v>0</v>
      </c>
      <c r="S107" s="3">
        <v>0</v>
      </c>
      <c r="T107" s="3">
        <v>0</v>
      </c>
      <c r="U107" s="3">
        <v>0</v>
      </c>
      <c r="V107" s="3">
        <v>0</v>
      </c>
      <c r="W107" s="3">
        <v>0</v>
      </c>
      <c r="X107" s="3">
        <v>0</v>
      </c>
      <c r="Y107" s="3">
        <v>0</v>
      </c>
      <c r="Z107" s="3">
        <v>0</v>
      </c>
      <c r="AA107" s="67">
        <v>10032</v>
      </c>
      <c r="AB107" s="67">
        <v>3344</v>
      </c>
      <c r="AC107" s="3">
        <v>185</v>
      </c>
      <c r="AD107" s="3">
        <v>0</v>
      </c>
      <c r="AE107" s="3">
        <v>0</v>
      </c>
      <c r="AF107" s="3">
        <v>0</v>
      </c>
      <c r="AG107" s="3">
        <v>0</v>
      </c>
      <c r="AH107" s="3">
        <v>0</v>
      </c>
      <c r="AI107" s="3">
        <v>0</v>
      </c>
      <c r="AJ107" s="3">
        <v>0</v>
      </c>
      <c r="AK107" s="3">
        <v>0</v>
      </c>
      <c r="AL107" s="3">
        <v>0</v>
      </c>
      <c r="AM107" s="3">
        <v>0</v>
      </c>
      <c r="AN107" s="3">
        <v>1870</v>
      </c>
      <c r="AO107" s="3"/>
      <c r="AP107" s="67">
        <v>5399</v>
      </c>
      <c r="AQ107" s="3">
        <v>15431</v>
      </c>
      <c r="AR107" s="3">
        <v>5399</v>
      </c>
      <c r="AS107" s="3">
        <v>5399</v>
      </c>
      <c r="AT107" s="3">
        <v>0</v>
      </c>
    </row>
    <row r="108" spans="1:46" x14ac:dyDescent="0.35">
      <c r="A108" t="s">
        <v>408</v>
      </c>
      <c r="B108" t="s">
        <v>409</v>
      </c>
      <c r="C108" t="s">
        <v>389</v>
      </c>
      <c r="D108" t="s">
        <v>927</v>
      </c>
      <c r="F108" t="s">
        <v>65</v>
      </c>
      <c r="G108" s="3">
        <v>30401</v>
      </c>
      <c r="H108" s="3">
        <v>2680387</v>
      </c>
      <c r="I108" s="3">
        <v>2680387</v>
      </c>
      <c r="J108" s="3">
        <v>195288</v>
      </c>
      <c r="K108" s="3">
        <v>0</v>
      </c>
      <c r="L108" s="3">
        <v>0</v>
      </c>
      <c r="M108" s="3">
        <v>0</v>
      </c>
      <c r="N108" s="3">
        <v>0</v>
      </c>
      <c r="O108" s="3">
        <v>19050</v>
      </c>
      <c r="P108" s="3">
        <v>8251</v>
      </c>
      <c r="Q108" s="3">
        <v>0</v>
      </c>
      <c r="R108" s="3">
        <v>23645</v>
      </c>
      <c r="S108" s="3">
        <v>0</v>
      </c>
      <c r="T108" s="3">
        <v>0</v>
      </c>
      <c r="U108" s="3">
        <v>0</v>
      </c>
      <c r="V108" s="3">
        <v>0</v>
      </c>
      <c r="W108" s="3">
        <v>26660</v>
      </c>
      <c r="X108" s="3">
        <v>0</v>
      </c>
      <c r="Y108" s="3">
        <v>6615</v>
      </c>
      <c r="Z108" s="3">
        <v>0</v>
      </c>
      <c r="AA108" s="67">
        <v>209631.75</v>
      </c>
      <c r="AB108" s="67">
        <v>69877.25</v>
      </c>
      <c r="AC108" s="3">
        <v>6515</v>
      </c>
      <c r="AD108" s="3">
        <v>32166</v>
      </c>
      <c r="AE108" s="3">
        <v>0</v>
      </c>
      <c r="AF108" s="3">
        <v>61830</v>
      </c>
      <c r="AG108" s="3">
        <v>0</v>
      </c>
      <c r="AH108" s="3">
        <v>77897</v>
      </c>
      <c r="AI108" s="3">
        <v>0</v>
      </c>
      <c r="AJ108" s="3">
        <v>0</v>
      </c>
      <c r="AK108" s="3">
        <v>0</v>
      </c>
      <c r="AL108" s="3">
        <v>0</v>
      </c>
      <c r="AM108" s="3">
        <v>0</v>
      </c>
      <c r="AN108" s="3">
        <v>0</v>
      </c>
      <c r="AO108" s="3"/>
      <c r="AP108" s="67">
        <v>248285.25</v>
      </c>
      <c r="AQ108" s="3">
        <v>457917</v>
      </c>
      <c r="AR108" s="3">
        <v>248285</v>
      </c>
      <c r="AS108" s="3">
        <v>248285</v>
      </c>
      <c r="AT108" s="3">
        <v>0</v>
      </c>
    </row>
    <row r="109" spans="1:46" x14ac:dyDescent="0.35">
      <c r="A109" t="s">
        <v>410</v>
      </c>
      <c r="B109" t="s">
        <v>411</v>
      </c>
      <c r="C109" t="s">
        <v>928</v>
      </c>
      <c r="D109" t="s">
        <v>926</v>
      </c>
      <c r="F109" t="s">
        <v>65</v>
      </c>
      <c r="G109" s="3">
        <v>1064</v>
      </c>
      <c r="H109" s="3">
        <v>93810</v>
      </c>
      <c r="I109" s="3">
        <v>93810</v>
      </c>
      <c r="J109" s="3">
        <v>0</v>
      </c>
      <c r="K109" s="3">
        <v>0</v>
      </c>
      <c r="L109" s="3">
        <v>2000</v>
      </c>
      <c r="M109" s="3">
        <v>18000</v>
      </c>
      <c r="N109" s="3">
        <v>0</v>
      </c>
      <c r="O109" s="3">
        <v>20000</v>
      </c>
      <c r="P109" s="3">
        <v>10000</v>
      </c>
      <c r="Q109" s="3">
        <v>0</v>
      </c>
      <c r="R109" s="3">
        <v>36400</v>
      </c>
      <c r="S109" s="3">
        <v>0</v>
      </c>
      <c r="T109" s="3">
        <v>0</v>
      </c>
      <c r="U109" s="3">
        <v>0</v>
      </c>
      <c r="V109" s="3">
        <v>1000</v>
      </c>
      <c r="W109" s="3">
        <v>3500</v>
      </c>
      <c r="X109" s="3">
        <v>3000</v>
      </c>
      <c r="Y109" s="3">
        <v>10000</v>
      </c>
      <c r="Z109" s="3">
        <v>2500</v>
      </c>
      <c r="AA109" s="67">
        <v>79800</v>
      </c>
      <c r="AB109" s="67">
        <v>26600</v>
      </c>
      <c r="AC109" s="3">
        <v>2500</v>
      </c>
      <c r="AD109" s="3">
        <v>0</v>
      </c>
      <c r="AE109" s="3">
        <v>0</v>
      </c>
      <c r="AF109" s="3">
        <v>5000</v>
      </c>
      <c r="AG109" s="3">
        <v>5000</v>
      </c>
      <c r="AH109" s="3">
        <v>0</v>
      </c>
      <c r="AI109" s="3">
        <v>0</v>
      </c>
      <c r="AJ109" s="3">
        <v>0</v>
      </c>
      <c r="AK109" s="3">
        <v>2500</v>
      </c>
      <c r="AL109" s="3">
        <v>0</v>
      </c>
      <c r="AM109" s="3">
        <v>500</v>
      </c>
      <c r="AN109" s="3">
        <v>0</v>
      </c>
      <c r="AO109" s="3"/>
      <c r="AP109" s="67">
        <v>42100</v>
      </c>
      <c r="AQ109" s="3">
        <v>121900</v>
      </c>
      <c r="AR109" s="3">
        <v>42100</v>
      </c>
      <c r="AS109" s="3">
        <v>42100</v>
      </c>
      <c r="AT109" s="3">
        <v>0</v>
      </c>
    </row>
    <row r="110" spans="1:46" x14ac:dyDescent="0.35">
      <c r="A110" t="s">
        <v>412</v>
      </c>
      <c r="B110" t="s">
        <v>413</v>
      </c>
      <c r="C110" t="s">
        <v>930</v>
      </c>
      <c r="D110" t="s">
        <v>924</v>
      </c>
      <c r="F110" t="s">
        <v>65</v>
      </c>
      <c r="G110" s="3">
        <v>75</v>
      </c>
      <c r="H110" s="3">
        <v>6613</v>
      </c>
      <c r="I110" s="3">
        <v>6613</v>
      </c>
      <c r="J110" s="3">
        <v>0</v>
      </c>
      <c r="K110" s="3">
        <v>0</v>
      </c>
      <c r="L110" s="3">
        <v>0</v>
      </c>
      <c r="M110" s="3">
        <v>56</v>
      </c>
      <c r="N110" s="3">
        <v>0</v>
      </c>
      <c r="O110" s="3">
        <v>0</v>
      </c>
      <c r="P110" s="3">
        <v>147</v>
      </c>
      <c r="Q110" s="3">
        <v>0</v>
      </c>
      <c r="R110" s="3">
        <v>0</v>
      </c>
      <c r="S110" s="3">
        <v>0</v>
      </c>
      <c r="T110" s="3">
        <v>0</v>
      </c>
      <c r="U110" s="3">
        <v>0</v>
      </c>
      <c r="V110" s="3">
        <v>0</v>
      </c>
      <c r="W110" s="3">
        <v>1873</v>
      </c>
      <c r="X110" s="3">
        <v>0</v>
      </c>
      <c r="Y110" s="3">
        <v>0</v>
      </c>
      <c r="Z110" s="3">
        <v>0</v>
      </c>
      <c r="AA110" s="67">
        <v>1557</v>
      </c>
      <c r="AB110" s="67">
        <v>519</v>
      </c>
      <c r="AC110" s="3">
        <v>48</v>
      </c>
      <c r="AD110" s="3">
        <v>0</v>
      </c>
      <c r="AE110" s="3">
        <v>0</v>
      </c>
      <c r="AF110" s="3">
        <v>0</v>
      </c>
      <c r="AG110" s="3">
        <v>0</v>
      </c>
      <c r="AH110" s="3">
        <v>0</v>
      </c>
      <c r="AI110" s="3">
        <v>0</v>
      </c>
      <c r="AJ110" s="3">
        <v>0</v>
      </c>
      <c r="AK110" s="3">
        <v>0</v>
      </c>
      <c r="AL110" s="3">
        <v>0</v>
      </c>
      <c r="AM110" s="3">
        <v>0</v>
      </c>
      <c r="AN110" s="3">
        <v>0</v>
      </c>
      <c r="AO110" s="3"/>
      <c r="AP110" s="67">
        <v>567</v>
      </c>
      <c r="AQ110" s="3">
        <v>2124</v>
      </c>
      <c r="AR110" s="3">
        <v>567</v>
      </c>
      <c r="AS110" s="3">
        <v>567</v>
      </c>
      <c r="AT110" s="3">
        <v>0</v>
      </c>
    </row>
    <row r="111" spans="1:46" x14ac:dyDescent="0.35">
      <c r="A111" t="s">
        <v>414</v>
      </c>
      <c r="B111" t="s">
        <v>415</v>
      </c>
      <c r="C111" t="s">
        <v>891</v>
      </c>
      <c r="D111" t="s">
        <v>929</v>
      </c>
      <c r="F111" t="s">
        <v>65</v>
      </c>
      <c r="G111" s="3">
        <v>18885</v>
      </c>
      <c r="H111" s="3">
        <v>1665047</v>
      </c>
      <c r="I111" s="3">
        <v>1665047</v>
      </c>
      <c r="J111" s="3">
        <v>20000</v>
      </c>
      <c r="K111" s="3">
        <v>10000</v>
      </c>
      <c r="L111" s="3">
        <v>55000</v>
      </c>
      <c r="M111" s="3">
        <v>70000</v>
      </c>
      <c r="N111" s="3">
        <v>180000</v>
      </c>
      <c r="O111" s="3">
        <v>130000</v>
      </c>
      <c r="P111" s="3">
        <v>385000</v>
      </c>
      <c r="Q111" s="3">
        <v>0</v>
      </c>
      <c r="R111" s="3">
        <v>241000</v>
      </c>
      <c r="S111" s="3">
        <v>0</v>
      </c>
      <c r="T111" s="3">
        <v>0</v>
      </c>
      <c r="U111" s="3">
        <v>1000</v>
      </c>
      <c r="V111" s="3">
        <v>0</v>
      </c>
      <c r="W111" s="3">
        <v>15000</v>
      </c>
      <c r="X111" s="3">
        <v>5000</v>
      </c>
      <c r="Y111" s="3">
        <v>0</v>
      </c>
      <c r="Z111" s="3">
        <v>2000</v>
      </c>
      <c r="AA111" s="67">
        <v>835500</v>
      </c>
      <c r="AB111" s="67">
        <v>278500</v>
      </c>
      <c r="AC111" s="3">
        <v>25000</v>
      </c>
      <c r="AD111" s="3">
        <v>0</v>
      </c>
      <c r="AE111" s="3">
        <v>0</v>
      </c>
      <c r="AF111" s="3">
        <v>185000</v>
      </c>
      <c r="AG111" s="3">
        <v>96000</v>
      </c>
      <c r="AH111" s="3">
        <v>30000</v>
      </c>
      <c r="AI111" s="3">
        <v>0</v>
      </c>
      <c r="AJ111" s="3">
        <v>50000</v>
      </c>
      <c r="AK111" s="3">
        <v>0</v>
      </c>
      <c r="AL111" s="3">
        <v>100000</v>
      </c>
      <c r="AM111" s="3">
        <v>0</v>
      </c>
      <c r="AN111" s="3">
        <v>0</v>
      </c>
      <c r="AO111" s="3"/>
      <c r="AP111" s="67">
        <v>764500</v>
      </c>
      <c r="AQ111" s="3">
        <v>1600000</v>
      </c>
      <c r="AR111" s="3">
        <v>764500</v>
      </c>
      <c r="AS111" s="3">
        <v>764500</v>
      </c>
      <c r="AT111" s="3">
        <v>0</v>
      </c>
    </row>
    <row r="112" spans="1:46" x14ac:dyDescent="0.35">
      <c r="A112" t="s">
        <v>416</v>
      </c>
      <c r="B112" t="s">
        <v>417</v>
      </c>
      <c r="C112" t="s">
        <v>928</v>
      </c>
      <c r="D112" t="s">
        <v>926</v>
      </c>
      <c r="F112" t="s">
        <v>65</v>
      </c>
      <c r="G112" s="3">
        <v>6347</v>
      </c>
      <c r="H112" s="3">
        <v>559600</v>
      </c>
      <c r="I112" s="3">
        <v>559600</v>
      </c>
      <c r="J112" s="3">
        <v>44499</v>
      </c>
      <c r="K112" s="3">
        <v>0</v>
      </c>
      <c r="L112" s="3">
        <v>1796</v>
      </c>
      <c r="M112" s="3">
        <v>0</v>
      </c>
      <c r="N112" s="3">
        <v>0</v>
      </c>
      <c r="O112" s="3">
        <v>20762</v>
      </c>
      <c r="P112" s="3">
        <v>2894</v>
      </c>
      <c r="Q112" s="3">
        <v>0</v>
      </c>
      <c r="R112" s="3">
        <v>0</v>
      </c>
      <c r="S112" s="3">
        <v>0</v>
      </c>
      <c r="T112" s="3">
        <v>0</v>
      </c>
      <c r="U112" s="3">
        <v>0</v>
      </c>
      <c r="V112" s="3">
        <v>0</v>
      </c>
      <c r="W112" s="3">
        <v>0</v>
      </c>
      <c r="X112" s="3">
        <v>0</v>
      </c>
      <c r="Y112" s="3">
        <v>0</v>
      </c>
      <c r="Z112" s="3">
        <v>0</v>
      </c>
      <c r="AA112" s="67">
        <v>52463.25</v>
      </c>
      <c r="AB112" s="67">
        <v>17487.75</v>
      </c>
      <c r="AC112" s="3">
        <v>0</v>
      </c>
      <c r="AD112" s="3">
        <v>0</v>
      </c>
      <c r="AE112" s="3">
        <v>0</v>
      </c>
      <c r="AF112" s="3">
        <v>7884</v>
      </c>
      <c r="AG112" s="3">
        <v>0</v>
      </c>
      <c r="AH112" s="3">
        <v>0</v>
      </c>
      <c r="AI112" s="3">
        <v>0</v>
      </c>
      <c r="AJ112" s="3">
        <v>799</v>
      </c>
      <c r="AK112" s="3">
        <v>0</v>
      </c>
      <c r="AL112" s="3">
        <v>0</v>
      </c>
      <c r="AM112" s="3">
        <v>0</v>
      </c>
      <c r="AN112" s="3">
        <v>0</v>
      </c>
      <c r="AO112" s="3"/>
      <c r="AP112" s="67">
        <v>26170.75</v>
      </c>
      <c r="AQ112" s="3">
        <v>78634</v>
      </c>
      <c r="AR112" s="3">
        <v>26171</v>
      </c>
      <c r="AS112" s="3">
        <v>26171</v>
      </c>
      <c r="AT112" s="3">
        <v>0</v>
      </c>
    </row>
    <row r="113" spans="1:46" x14ac:dyDescent="0.35">
      <c r="A113" t="s">
        <v>418</v>
      </c>
      <c r="B113" t="s">
        <v>419</v>
      </c>
      <c r="C113" t="s">
        <v>435</v>
      </c>
      <c r="D113" t="s">
        <v>926</v>
      </c>
      <c r="F113" t="s">
        <v>65</v>
      </c>
      <c r="G113" s="3">
        <v>1624</v>
      </c>
      <c r="H113" s="3">
        <v>143184</v>
      </c>
      <c r="I113" s="3">
        <v>143184</v>
      </c>
      <c r="J113" s="3">
        <v>3000</v>
      </c>
      <c r="K113" s="3">
        <v>0</v>
      </c>
      <c r="L113" s="3">
        <v>12000</v>
      </c>
      <c r="M113" s="3">
        <v>10000</v>
      </c>
      <c r="N113" s="3">
        <v>2000</v>
      </c>
      <c r="O113" s="3">
        <v>2000</v>
      </c>
      <c r="P113" s="3">
        <v>5000</v>
      </c>
      <c r="Q113" s="3">
        <v>0</v>
      </c>
      <c r="R113" s="3">
        <v>15000</v>
      </c>
      <c r="S113" s="3">
        <v>0</v>
      </c>
      <c r="T113" s="3">
        <v>0</v>
      </c>
      <c r="U113" s="3">
        <v>0</v>
      </c>
      <c r="V113" s="3">
        <v>0</v>
      </c>
      <c r="W113" s="3">
        <v>0</v>
      </c>
      <c r="X113" s="3">
        <v>0</v>
      </c>
      <c r="Y113" s="3">
        <v>0</v>
      </c>
      <c r="Z113" s="3">
        <v>500</v>
      </c>
      <c r="AA113" s="67">
        <v>37125</v>
      </c>
      <c r="AB113" s="67">
        <v>12375</v>
      </c>
      <c r="AC113" s="3">
        <v>8600</v>
      </c>
      <c r="AD113" s="3">
        <v>4000</v>
      </c>
      <c r="AE113" s="3">
        <v>1000</v>
      </c>
      <c r="AF113" s="3">
        <v>0</v>
      </c>
      <c r="AG113" s="3">
        <v>0</v>
      </c>
      <c r="AH113" s="3">
        <v>0</v>
      </c>
      <c r="AI113" s="3">
        <v>0</v>
      </c>
      <c r="AJ113" s="3">
        <v>0</v>
      </c>
      <c r="AK113" s="3">
        <v>500</v>
      </c>
      <c r="AL113" s="3">
        <v>0</v>
      </c>
      <c r="AM113" s="3">
        <v>0</v>
      </c>
      <c r="AN113" s="3">
        <v>0</v>
      </c>
      <c r="AO113" s="3"/>
      <c r="AP113" s="67">
        <v>26475</v>
      </c>
      <c r="AQ113" s="3">
        <v>63600</v>
      </c>
      <c r="AR113" s="3">
        <v>26475</v>
      </c>
      <c r="AS113" s="3">
        <v>26475</v>
      </c>
      <c r="AT113" s="3">
        <v>0</v>
      </c>
    </row>
    <row r="114" spans="1:46" x14ac:dyDescent="0.35">
      <c r="A114" t="s">
        <v>420</v>
      </c>
      <c r="B114" t="s">
        <v>421</v>
      </c>
      <c r="C114" t="s">
        <v>925</v>
      </c>
      <c r="D114" t="s">
        <v>926</v>
      </c>
      <c r="F114" t="s">
        <v>65</v>
      </c>
      <c r="G114" s="3">
        <v>6852</v>
      </c>
      <c r="H114" s="3">
        <v>604125</v>
      </c>
      <c r="I114" s="3">
        <v>604125</v>
      </c>
      <c r="J114" s="3">
        <v>655</v>
      </c>
      <c r="K114" s="3">
        <v>0</v>
      </c>
      <c r="L114" s="3">
        <v>0</v>
      </c>
      <c r="M114" s="3">
        <v>0</v>
      </c>
      <c r="N114" s="3">
        <v>0</v>
      </c>
      <c r="O114" s="3">
        <v>4953</v>
      </c>
      <c r="P114" s="3">
        <v>15802</v>
      </c>
      <c r="Q114" s="3">
        <v>0</v>
      </c>
      <c r="R114" s="3">
        <v>0</v>
      </c>
      <c r="S114" s="3">
        <v>0</v>
      </c>
      <c r="T114" s="3">
        <v>0</v>
      </c>
      <c r="U114" s="3">
        <v>0</v>
      </c>
      <c r="V114" s="3">
        <v>0</v>
      </c>
      <c r="W114" s="3">
        <v>2555</v>
      </c>
      <c r="X114" s="3">
        <v>0</v>
      </c>
      <c r="Y114" s="3">
        <v>0</v>
      </c>
      <c r="Z114" s="3">
        <v>0</v>
      </c>
      <c r="AA114" s="67">
        <v>17973.75</v>
      </c>
      <c r="AB114" s="67">
        <v>5991.25</v>
      </c>
      <c r="AC114" s="3">
        <v>16600</v>
      </c>
      <c r="AD114" s="3">
        <v>0</v>
      </c>
      <c r="AE114" s="3">
        <v>0</v>
      </c>
      <c r="AF114" s="3">
        <v>0</v>
      </c>
      <c r="AG114" s="3">
        <v>0</v>
      </c>
      <c r="AH114" s="3">
        <v>0</v>
      </c>
      <c r="AI114" s="3">
        <v>0</v>
      </c>
      <c r="AJ114" s="3">
        <v>0</v>
      </c>
      <c r="AK114" s="3">
        <v>0</v>
      </c>
      <c r="AL114" s="3">
        <v>0</v>
      </c>
      <c r="AM114" s="3">
        <v>0</v>
      </c>
      <c r="AN114" s="3">
        <v>2635</v>
      </c>
      <c r="AO114" s="3"/>
      <c r="AP114" s="67">
        <v>25226.25</v>
      </c>
      <c r="AQ114" s="3">
        <v>43200</v>
      </c>
      <c r="AR114" s="3">
        <v>25226</v>
      </c>
      <c r="AS114" s="3">
        <v>25226</v>
      </c>
      <c r="AT114" s="3">
        <v>0</v>
      </c>
    </row>
    <row r="115" spans="1:46" x14ac:dyDescent="0.35">
      <c r="A115" t="s">
        <v>422</v>
      </c>
      <c r="B115" t="s">
        <v>423</v>
      </c>
      <c r="C115" t="s">
        <v>399</v>
      </c>
      <c r="D115" t="s">
        <v>929</v>
      </c>
      <c r="F115" t="s">
        <v>65</v>
      </c>
      <c r="G115" s="3">
        <v>17460</v>
      </c>
      <c r="H115" s="3">
        <v>1539408</v>
      </c>
      <c r="I115" s="3">
        <v>1539408</v>
      </c>
      <c r="J115" s="3">
        <v>0</v>
      </c>
      <c r="K115" s="3">
        <v>0</v>
      </c>
      <c r="L115" s="3">
        <v>0</v>
      </c>
      <c r="M115" s="3">
        <v>0</v>
      </c>
      <c r="N115" s="3">
        <v>0</v>
      </c>
      <c r="O115" s="3">
        <v>0</v>
      </c>
      <c r="P115" s="3">
        <v>0</v>
      </c>
      <c r="Q115" s="3">
        <v>0</v>
      </c>
      <c r="R115" s="3">
        <v>0</v>
      </c>
      <c r="S115" s="3">
        <v>0</v>
      </c>
      <c r="T115" s="3">
        <v>0</v>
      </c>
      <c r="U115" s="3">
        <v>0</v>
      </c>
      <c r="V115" s="3">
        <v>0</v>
      </c>
      <c r="W115" s="3">
        <v>0</v>
      </c>
      <c r="X115" s="3">
        <v>0</v>
      </c>
      <c r="Y115" s="3">
        <v>0</v>
      </c>
      <c r="Z115" s="3">
        <v>0</v>
      </c>
      <c r="AA115" s="67">
        <v>0</v>
      </c>
      <c r="AB115" s="67">
        <v>0</v>
      </c>
      <c r="AC115" s="3">
        <v>6756</v>
      </c>
      <c r="AD115" s="3">
        <v>0</v>
      </c>
      <c r="AE115" s="3">
        <v>0</v>
      </c>
      <c r="AF115" s="3">
        <v>1346</v>
      </c>
      <c r="AG115" s="3">
        <v>0</v>
      </c>
      <c r="AH115" s="3">
        <v>0</v>
      </c>
      <c r="AI115" s="3">
        <v>0</v>
      </c>
      <c r="AJ115" s="3">
        <v>0</v>
      </c>
      <c r="AK115" s="3">
        <v>0</v>
      </c>
      <c r="AL115" s="3">
        <v>0</v>
      </c>
      <c r="AM115" s="3">
        <v>0</v>
      </c>
      <c r="AN115" s="3">
        <v>0</v>
      </c>
      <c r="AO115" s="3"/>
      <c r="AP115" s="67">
        <v>8102</v>
      </c>
      <c r="AQ115" s="3">
        <v>8102</v>
      </c>
      <c r="AR115" s="3">
        <v>8102</v>
      </c>
      <c r="AS115" s="3">
        <v>8102</v>
      </c>
      <c r="AT115" s="3">
        <v>0</v>
      </c>
    </row>
    <row r="116" spans="1:46" x14ac:dyDescent="0.35">
      <c r="A116" t="s">
        <v>424</v>
      </c>
      <c r="B116" t="s">
        <v>425</v>
      </c>
      <c r="C116" t="s">
        <v>921</v>
      </c>
      <c r="D116" t="s">
        <v>922</v>
      </c>
      <c r="F116" t="s">
        <v>65</v>
      </c>
      <c r="G116" s="3">
        <v>11386</v>
      </c>
      <c r="H116" s="3">
        <v>1003878</v>
      </c>
      <c r="I116" s="3">
        <v>1003878</v>
      </c>
      <c r="J116" s="3">
        <v>102067</v>
      </c>
      <c r="K116" s="3">
        <v>0</v>
      </c>
      <c r="L116" s="3">
        <v>380</v>
      </c>
      <c r="M116" s="3">
        <v>0</v>
      </c>
      <c r="N116" s="3">
        <v>0</v>
      </c>
      <c r="O116" s="3">
        <v>15586</v>
      </c>
      <c r="P116" s="3">
        <v>6022</v>
      </c>
      <c r="Q116" s="3">
        <v>0</v>
      </c>
      <c r="R116" s="3">
        <v>0</v>
      </c>
      <c r="S116" s="3">
        <v>0</v>
      </c>
      <c r="T116" s="3">
        <v>0</v>
      </c>
      <c r="U116" s="3">
        <v>0</v>
      </c>
      <c r="V116" s="3">
        <v>0</v>
      </c>
      <c r="W116" s="3">
        <v>2870</v>
      </c>
      <c r="X116" s="3">
        <v>200</v>
      </c>
      <c r="Y116" s="3">
        <v>0</v>
      </c>
      <c r="Z116" s="3">
        <v>3905</v>
      </c>
      <c r="AA116" s="67">
        <v>98272.5</v>
      </c>
      <c r="AB116" s="67">
        <v>32757.5</v>
      </c>
      <c r="AC116" s="3">
        <v>32701</v>
      </c>
      <c r="AD116" s="3">
        <v>8060</v>
      </c>
      <c r="AE116" s="3">
        <v>0</v>
      </c>
      <c r="AF116" s="3">
        <v>0</v>
      </c>
      <c r="AG116" s="3">
        <v>0</v>
      </c>
      <c r="AH116" s="3">
        <v>0</v>
      </c>
      <c r="AI116" s="3">
        <v>0</v>
      </c>
      <c r="AJ116" s="3">
        <v>0</v>
      </c>
      <c r="AK116" s="3">
        <v>0</v>
      </c>
      <c r="AL116" s="3">
        <v>0</v>
      </c>
      <c r="AM116" s="3">
        <v>0</v>
      </c>
      <c r="AN116" s="3">
        <v>90428</v>
      </c>
      <c r="AO116" s="3"/>
      <c r="AP116" s="67">
        <v>163946.5</v>
      </c>
      <c r="AQ116" s="3">
        <v>262219</v>
      </c>
      <c r="AR116" s="3">
        <v>163947</v>
      </c>
      <c r="AS116" s="3">
        <v>163947</v>
      </c>
      <c r="AT116" s="3">
        <v>0</v>
      </c>
    </row>
    <row r="117" spans="1:46" x14ac:dyDescent="0.35">
      <c r="A117" t="s">
        <v>426</v>
      </c>
      <c r="B117" t="s">
        <v>427</v>
      </c>
      <c r="C117" t="s">
        <v>389</v>
      </c>
      <c r="D117" t="s">
        <v>927</v>
      </c>
      <c r="F117" t="s">
        <v>65</v>
      </c>
      <c r="G117" s="3">
        <v>6850</v>
      </c>
      <c r="H117" s="3">
        <v>603949</v>
      </c>
      <c r="I117" s="3">
        <v>603949</v>
      </c>
      <c r="J117" s="3">
        <v>0</v>
      </c>
      <c r="K117" s="3">
        <v>0</v>
      </c>
      <c r="L117" s="3">
        <v>0</v>
      </c>
      <c r="M117" s="3">
        <v>1280</v>
      </c>
      <c r="N117" s="3">
        <v>0</v>
      </c>
      <c r="O117" s="3">
        <v>10803</v>
      </c>
      <c r="P117" s="3">
        <v>3183</v>
      </c>
      <c r="Q117" s="3">
        <v>0</v>
      </c>
      <c r="R117" s="3">
        <v>0</v>
      </c>
      <c r="S117" s="3">
        <v>0</v>
      </c>
      <c r="T117" s="3">
        <v>0</v>
      </c>
      <c r="U117" s="3">
        <v>0</v>
      </c>
      <c r="V117" s="3">
        <v>0</v>
      </c>
      <c r="W117" s="3">
        <v>0</v>
      </c>
      <c r="X117" s="3">
        <v>0</v>
      </c>
      <c r="Y117" s="3">
        <v>0</v>
      </c>
      <c r="Z117" s="3">
        <v>0</v>
      </c>
      <c r="AA117" s="67">
        <v>11449.5</v>
      </c>
      <c r="AB117" s="67">
        <v>3816.5</v>
      </c>
      <c r="AC117" s="3">
        <v>7700</v>
      </c>
      <c r="AD117" s="3">
        <v>0</v>
      </c>
      <c r="AE117" s="3">
        <v>0</v>
      </c>
      <c r="AF117" s="3">
        <v>0</v>
      </c>
      <c r="AG117" s="3">
        <v>0</v>
      </c>
      <c r="AH117" s="3">
        <v>0</v>
      </c>
      <c r="AI117" s="3">
        <v>0</v>
      </c>
      <c r="AJ117" s="3">
        <v>0</v>
      </c>
      <c r="AK117" s="3">
        <v>0</v>
      </c>
      <c r="AL117" s="3">
        <v>0</v>
      </c>
      <c r="AM117" s="3">
        <v>0</v>
      </c>
      <c r="AN117" s="3">
        <v>63900</v>
      </c>
      <c r="AO117" s="3"/>
      <c r="AP117" s="67">
        <v>75416.5</v>
      </c>
      <c r="AQ117" s="3">
        <v>86866</v>
      </c>
      <c r="AR117" s="3">
        <v>75417</v>
      </c>
      <c r="AS117" s="3">
        <v>75417</v>
      </c>
      <c r="AT117" s="3">
        <v>0</v>
      </c>
    </row>
    <row r="118" spans="1:46" x14ac:dyDescent="0.35">
      <c r="A118" t="s">
        <v>428</v>
      </c>
      <c r="B118" t="s">
        <v>429</v>
      </c>
      <c r="C118" t="s">
        <v>928</v>
      </c>
      <c r="D118" t="s">
        <v>929</v>
      </c>
      <c r="F118" t="s">
        <v>72</v>
      </c>
      <c r="G118" s="3">
        <v>5346</v>
      </c>
      <c r="H118" s="3">
        <v>471345</v>
      </c>
      <c r="I118" s="3">
        <v>471345</v>
      </c>
      <c r="J118" s="3">
        <v>0</v>
      </c>
      <c r="K118" s="3">
        <v>0</v>
      </c>
      <c r="L118" s="3">
        <v>0</v>
      </c>
      <c r="M118" s="3">
        <v>0</v>
      </c>
      <c r="N118" s="3">
        <v>0</v>
      </c>
      <c r="O118" s="3">
        <v>0</v>
      </c>
      <c r="P118" s="3">
        <v>0</v>
      </c>
      <c r="Q118" s="3">
        <v>0</v>
      </c>
      <c r="R118" s="3">
        <v>0</v>
      </c>
      <c r="S118" s="3">
        <v>0</v>
      </c>
      <c r="T118" s="3">
        <v>0</v>
      </c>
      <c r="U118" s="3">
        <v>0</v>
      </c>
      <c r="V118" s="3">
        <v>0</v>
      </c>
      <c r="W118" s="3">
        <v>0</v>
      </c>
      <c r="X118" s="3">
        <v>0</v>
      </c>
      <c r="Y118" s="3">
        <v>0</v>
      </c>
      <c r="Z118" s="3">
        <v>0</v>
      </c>
      <c r="AA118" s="67">
        <v>0</v>
      </c>
      <c r="AB118" s="67">
        <v>0</v>
      </c>
      <c r="AC118" s="3">
        <v>0</v>
      </c>
      <c r="AD118" s="3">
        <v>0</v>
      </c>
      <c r="AE118" s="3">
        <v>0</v>
      </c>
      <c r="AF118" s="3">
        <v>0</v>
      </c>
      <c r="AG118" s="3">
        <v>0</v>
      </c>
      <c r="AH118" s="3">
        <v>0</v>
      </c>
      <c r="AI118" s="3">
        <v>0</v>
      </c>
      <c r="AJ118" s="3">
        <v>0</v>
      </c>
      <c r="AK118" s="3">
        <v>0</v>
      </c>
      <c r="AL118" s="3">
        <v>0</v>
      </c>
      <c r="AM118" s="3">
        <v>0</v>
      </c>
      <c r="AN118" s="3">
        <v>0</v>
      </c>
      <c r="AO118" s="3"/>
      <c r="AP118" s="67">
        <v>0</v>
      </c>
      <c r="AQ118" s="3">
        <v>0</v>
      </c>
      <c r="AR118" s="3">
        <v>0</v>
      </c>
      <c r="AS118" s="3">
        <v>0</v>
      </c>
      <c r="AT118" s="3">
        <v>0</v>
      </c>
    </row>
    <row r="119" spans="1:46" x14ac:dyDescent="0.35">
      <c r="A119" t="s">
        <v>430</v>
      </c>
      <c r="B119" t="s">
        <v>431</v>
      </c>
      <c r="C119" t="s">
        <v>673</v>
      </c>
      <c r="D119" t="s">
        <v>924</v>
      </c>
      <c r="F119" t="s">
        <v>72</v>
      </c>
      <c r="G119" s="3">
        <v>7890</v>
      </c>
      <c r="H119" s="3">
        <v>695643</v>
      </c>
      <c r="I119" s="3">
        <v>0</v>
      </c>
      <c r="J119" s="3">
        <v>0</v>
      </c>
      <c r="K119" s="3">
        <v>0</v>
      </c>
      <c r="L119" s="3">
        <v>0</v>
      </c>
      <c r="M119" s="3">
        <v>0</v>
      </c>
      <c r="N119" s="3">
        <v>0</v>
      </c>
      <c r="O119" s="3">
        <v>0</v>
      </c>
      <c r="P119" s="3">
        <v>0</v>
      </c>
      <c r="Q119" s="3">
        <v>0</v>
      </c>
      <c r="R119" s="3">
        <v>0</v>
      </c>
      <c r="S119" s="3">
        <v>0</v>
      </c>
      <c r="T119" s="3">
        <v>0</v>
      </c>
      <c r="U119" s="3">
        <v>0</v>
      </c>
      <c r="V119" s="3">
        <v>0</v>
      </c>
      <c r="W119" s="3">
        <v>0</v>
      </c>
      <c r="X119" s="3">
        <v>0</v>
      </c>
      <c r="Y119" s="3">
        <v>0</v>
      </c>
      <c r="Z119" s="3">
        <v>0</v>
      </c>
      <c r="AA119" s="67">
        <v>0</v>
      </c>
      <c r="AB119" s="67">
        <v>0</v>
      </c>
      <c r="AC119" s="3">
        <v>0</v>
      </c>
      <c r="AD119" s="3">
        <v>0</v>
      </c>
      <c r="AE119" s="3">
        <v>0</v>
      </c>
      <c r="AF119" s="3">
        <v>0</v>
      </c>
      <c r="AG119" s="3">
        <v>0</v>
      </c>
      <c r="AH119" s="3">
        <v>0</v>
      </c>
      <c r="AI119" s="3">
        <v>0</v>
      </c>
      <c r="AJ119" s="3">
        <v>0</v>
      </c>
      <c r="AK119" s="3">
        <v>0</v>
      </c>
      <c r="AL119" s="3">
        <v>0</v>
      </c>
      <c r="AM119" s="3">
        <v>0</v>
      </c>
      <c r="AN119" s="3">
        <v>0</v>
      </c>
      <c r="AO119" s="3"/>
      <c r="AP119" s="67">
        <v>0</v>
      </c>
      <c r="AQ119" s="3">
        <v>0</v>
      </c>
      <c r="AR119" s="3">
        <v>0</v>
      </c>
      <c r="AS119" s="3">
        <v>0</v>
      </c>
      <c r="AT119" s="3">
        <v>0</v>
      </c>
    </row>
    <row r="120" spans="1:46" x14ac:dyDescent="0.35">
      <c r="A120" t="s">
        <v>432</v>
      </c>
      <c r="B120" t="s">
        <v>433</v>
      </c>
      <c r="C120" t="s">
        <v>389</v>
      </c>
      <c r="D120" t="s">
        <v>927</v>
      </c>
      <c r="F120" t="s">
        <v>65</v>
      </c>
      <c r="G120" s="3">
        <v>8098</v>
      </c>
      <c r="H120" s="3">
        <v>713982</v>
      </c>
      <c r="I120" s="3">
        <v>713982</v>
      </c>
      <c r="J120" s="3">
        <v>0</v>
      </c>
      <c r="K120" s="3">
        <v>0</v>
      </c>
      <c r="L120" s="3">
        <v>1752</v>
      </c>
      <c r="M120" s="3">
        <v>0</v>
      </c>
      <c r="N120" s="3">
        <v>865</v>
      </c>
      <c r="O120" s="3">
        <v>1695</v>
      </c>
      <c r="P120" s="3">
        <v>23851</v>
      </c>
      <c r="Q120" s="3">
        <v>0</v>
      </c>
      <c r="R120" s="3">
        <v>7014</v>
      </c>
      <c r="S120" s="3">
        <v>0</v>
      </c>
      <c r="T120" s="3">
        <v>0</v>
      </c>
      <c r="U120" s="3">
        <v>0</v>
      </c>
      <c r="V120" s="3">
        <v>0</v>
      </c>
      <c r="W120" s="3">
        <v>4705</v>
      </c>
      <c r="X120" s="3">
        <v>0</v>
      </c>
      <c r="Y120" s="3">
        <v>14400</v>
      </c>
      <c r="Z120" s="3">
        <v>0</v>
      </c>
      <c r="AA120" s="67">
        <v>40711.5</v>
      </c>
      <c r="AB120" s="67">
        <v>13570.5</v>
      </c>
      <c r="AC120" s="3">
        <v>1183</v>
      </c>
      <c r="AD120" s="3">
        <v>0</v>
      </c>
      <c r="AE120" s="3">
        <v>0</v>
      </c>
      <c r="AF120" s="3">
        <v>0</v>
      </c>
      <c r="AG120" s="3">
        <v>0</v>
      </c>
      <c r="AH120" s="3">
        <v>0</v>
      </c>
      <c r="AI120" s="3">
        <v>0</v>
      </c>
      <c r="AJ120" s="3">
        <v>300</v>
      </c>
      <c r="AK120" s="3">
        <v>0</v>
      </c>
      <c r="AL120" s="3">
        <v>0</v>
      </c>
      <c r="AM120" s="3">
        <v>0</v>
      </c>
      <c r="AN120" s="3">
        <v>29508</v>
      </c>
      <c r="AO120" s="3"/>
      <c r="AP120" s="67">
        <v>44561.5</v>
      </c>
      <c r="AQ120" s="3">
        <v>85273</v>
      </c>
      <c r="AR120" s="3">
        <v>44562</v>
      </c>
      <c r="AS120" s="3">
        <v>44562</v>
      </c>
      <c r="AT120" s="3">
        <v>0</v>
      </c>
    </row>
    <row r="121" spans="1:46" x14ac:dyDescent="0.35">
      <c r="A121" t="s">
        <v>434</v>
      </c>
      <c r="B121" t="s">
        <v>435</v>
      </c>
      <c r="C121" t="s">
        <v>435</v>
      </c>
      <c r="D121" t="s">
        <v>926</v>
      </c>
      <c r="F121" t="s">
        <v>65</v>
      </c>
      <c r="G121" s="3">
        <v>5220</v>
      </c>
      <c r="H121" s="3">
        <v>460235</v>
      </c>
      <c r="I121" s="3">
        <v>460235</v>
      </c>
      <c r="J121" s="3">
        <v>22551</v>
      </c>
      <c r="K121" s="3">
        <v>0</v>
      </c>
      <c r="L121" s="3">
        <v>0</v>
      </c>
      <c r="M121" s="3">
        <v>0</v>
      </c>
      <c r="N121" s="3">
        <v>0</v>
      </c>
      <c r="O121" s="3">
        <v>7283</v>
      </c>
      <c r="P121" s="3">
        <v>4125</v>
      </c>
      <c r="Q121" s="3">
        <v>0</v>
      </c>
      <c r="R121" s="3">
        <v>0</v>
      </c>
      <c r="S121" s="3">
        <v>0</v>
      </c>
      <c r="T121" s="3">
        <v>0</v>
      </c>
      <c r="U121" s="3">
        <v>0</v>
      </c>
      <c r="V121" s="3">
        <v>0</v>
      </c>
      <c r="W121" s="3">
        <v>0</v>
      </c>
      <c r="X121" s="3">
        <v>0</v>
      </c>
      <c r="Y121" s="3">
        <v>0</v>
      </c>
      <c r="Z121" s="3">
        <v>0</v>
      </c>
      <c r="AA121" s="67">
        <v>25469.25</v>
      </c>
      <c r="AB121" s="67">
        <v>8489.75</v>
      </c>
      <c r="AC121" s="3">
        <v>17461</v>
      </c>
      <c r="AD121" s="3">
        <v>500</v>
      </c>
      <c r="AE121" s="3">
        <v>0</v>
      </c>
      <c r="AF121" s="3">
        <v>0</v>
      </c>
      <c r="AG121" s="3">
        <v>0</v>
      </c>
      <c r="AH121" s="3">
        <v>0</v>
      </c>
      <c r="AI121" s="3">
        <v>0</v>
      </c>
      <c r="AJ121" s="3">
        <v>0</v>
      </c>
      <c r="AK121" s="3">
        <v>0</v>
      </c>
      <c r="AL121" s="3">
        <v>0</v>
      </c>
      <c r="AM121" s="3">
        <v>0</v>
      </c>
      <c r="AN121" s="3">
        <v>25469</v>
      </c>
      <c r="AO121" s="3"/>
      <c r="AP121" s="67">
        <v>51919.75</v>
      </c>
      <c r="AQ121" s="3">
        <v>77389</v>
      </c>
      <c r="AR121" s="3">
        <v>51920</v>
      </c>
      <c r="AS121" s="3">
        <v>51920</v>
      </c>
      <c r="AT121" s="3">
        <v>0</v>
      </c>
    </row>
    <row r="122" spans="1:46" x14ac:dyDescent="0.35">
      <c r="A122" t="s">
        <v>436</v>
      </c>
      <c r="B122" t="s">
        <v>437</v>
      </c>
      <c r="C122" t="s">
        <v>925</v>
      </c>
      <c r="D122" t="s">
        <v>926</v>
      </c>
      <c r="F122" t="s">
        <v>65</v>
      </c>
      <c r="G122" s="3">
        <v>701</v>
      </c>
      <c r="H122" s="3">
        <v>61806</v>
      </c>
      <c r="I122" s="3">
        <v>61806</v>
      </c>
      <c r="J122" s="3">
        <v>0</v>
      </c>
      <c r="K122" s="3">
        <v>0</v>
      </c>
      <c r="L122" s="3">
        <v>0</v>
      </c>
      <c r="M122" s="3">
        <v>0</v>
      </c>
      <c r="N122" s="3">
        <v>0</v>
      </c>
      <c r="O122" s="3">
        <v>0</v>
      </c>
      <c r="P122" s="3">
        <v>0</v>
      </c>
      <c r="Q122" s="3">
        <v>0</v>
      </c>
      <c r="R122" s="3">
        <v>0</v>
      </c>
      <c r="S122" s="3">
        <v>0</v>
      </c>
      <c r="T122" s="3">
        <v>0</v>
      </c>
      <c r="U122" s="3">
        <v>0</v>
      </c>
      <c r="V122" s="3">
        <v>0</v>
      </c>
      <c r="W122" s="3">
        <v>0</v>
      </c>
      <c r="X122" s="3">
        <v>0</v>
      </c>
      <c r="Y122" s="3">
        <v>0</v>
      </c>
      <c r="Z122" s="3">
        <v>0</v>
      </c>
      <c r="AA122" s="67">
        <v>0</v>
      </c>
      <c r="AB122" s="67">
        <v>0</v>
      </c>
      <c r="AC122" s="3">
        <v>61806</v>
      </c>
      <c r="AD122" s="3">
        <v>0</v>
      </c>
      <c r="AE122" s="3">
        <v>0</v>
      </c>
      <c r="AF122" s="3">
        <v>0</v>
      </c>
      <c r="AG122" s="3">
        <v>0</v>
      </c>
      <c r="AH122" s="3">
        <v>0</v>
      </c>
      <c r="AI122" s="3">
        <v>0</v>
      </c>
      <c r="AJ122" s="3">
        <v>0</v>
      </c>
      <c r="AK122" s="3">
        <v>0</v>
      </c>
      <c r="AL122" s="3">
        <v>0</v>
      </c>
      <c r="AM122" s="3">
        <v>0</v>
      </c>
      <c r="AN122" s="3">
        <v>0</v>
      </c>
      <c r="AO122" s="3"/>
      <c r="AP122" s="67">
        <v>61806</v>
      </c>
      <c r="AQ122" s="3">
        <v>61806</v>
      </c>
      <c r="AR122" s="3">
        <v>61806</v>
      </c>
      <c r="AS122" s="3">
        <v>61806</v>
      </c>
      <c r="AT122" s="3">
        <v>0</v>
      </c>
    </row>
    <row r="123" spans="1:46" x14ac:dyDescent="0.35">
      <c r="A123" t="s">
        <v>438</v>
      </c>
      <c r="B123" t="s">
        <v>439</v>
      </c>
      <c r="C123" t="s">
        <v>673</v>
      </c>
      <c r="D123" t="s">
        <v>924</v>
      </c>
      <c r="F123" t="s">
        <v>72</v>
      </c>
      <c r="G123" s="3">
        <v>14517</v>
      </c>
      <c r="H123" s="3">
        <v>1279931</v>
      </c>
      <c r="I123" s="3">
        <v>0</v>
      </c>
      <c r="J123" s="3">
        <v>0</v>
      </c>
      <c r="K123" s="3">
        <v>0</v>
      </c>
      <c r="L123" s="3">
        <v>0</v>
      </c>
      <c r="M123" s="3">
        <v>0</v>
      </c>
      <c r="N123" s="3">
        <v>0</v>
      </c>
      <c r="O123" s="3">
        <v>0</v>
      </c>
      <c r="P123" s="3">
        <v>0</v>
      </c>
      <c r="Q123" s="3">
        <v>0</v>
      </c>
      <c r="R123" s="3">
        <v>0</v>
      </c>
      <c r="S123" s="3">
        <v>0</v>
      </c>
      <c r="T123" s="3">
        <v>0</v>
      </c>
      <c r="U123" s="3">
        <v>0</v>
      </c>
      <c r="V123" s="3">
        <v>0</v>
      </c>
      <c r="W123" s="3">
        <v>0</v>
      </c>
      <c r="X123" s="3">
        <v>0</v>
      </c>
      <c r="Y123" s="3">
        <v>0</v>
      </c>
      <c r="Z123" s="3">
        <v>0</v>
      </c>
      <c r="AA123" s="67">
        <v>0</v>
      </c>
      <c r="AB123" s="67">
        <v>0</v>
      </c>
      <c r="AC123" s="3">
        <v>0</v>
      </c>
      <c r="AD123" s="3">
        <v>0</v>
      </c>
      <c r="AE123" s="3">
        <v>0</v>
      </c>
      <c r="AF123" s="3">
        <v>0</v>
      </c>
      <c r="AG123" s="3">
        <v>0</v>
      </c>
      <c r="AH123" s="3">
        <v>0</v>
      </c>
      <c r="AI123" s="3">
        <v>0</v>
      </c>
      <c r="AJ123" s="3">
        <v>0</v>
      </c>
      <c r="AK123" s="3">
        <v>0</v>
      </c>
      <c r="AL123" s="3">
        <v>0</v>
      </c>
      <c r="AM123" s="3">
        <v>0</v>
      </c>
      <c r="AN123" s="3">
        <v>0</v>
      </c>
      <c r="AO123" s="3"/>
      <c r="AP123" s="67">
        <v>0</v>
      </c>
      <c r="AQ123" s="3">
        <v>0</v>
      </c>
      <c r="AR123" s="3">
        <v>0</v>
      </c>
      <c r="AS123" s="3">
        <v>0</v>
      </c>
      <c r="AT123" s="3">
        <v>0</v>
      </c>
    </row>
    <row r="124" spans="1:46" x14ac:dyDescent="0.35">
      <c r="A124" t="s">
        <v>440</v>
      </c>
      <c r="B124" t="s">
        <v>441</v>
      </c>
      <c r="C124" t="s">
        <v>673</v>
      </c>
      <c r="D124" t="s">
        <v>924</v>
      </c>
      <c r="F124" t="s">
        <v>72</v>
      </c>
      <c r="G124" s="3">
        <v>10874</v>
      </c>
      <c r="H124" s="3">
        <v>958736</v>
      </c>
      <c r="I124" s="3">
        <v>0</v>
      </c>
      <c r="J124" s="3">
        <v>0</v>
      </c>
      <c r="K124" s="3">
        <v>0</v>
      </c>
      <c r="L124" s="3">
        <v>0</v>
      </c>
      <c r="M124" s="3">
        <v>0</v>
      </c>
      <c r="N124" s="3">
        <v>0</v>
      </c>
      <c r="O124" s="3">
        <v>0</v>
      </c>
      <c r="P124" s="3">
        <v>0</v>
      </c>
      <c r="Q124" s="3">
        <v>0</v>
      </c>
      <c r="R124" s="3">
        <v>0</v>
      </c>
      <c r="S124" s="3">
        <v>0</v>
      </c>
      <c r="T124" s="3">
        <v>0</v>
      </c>
      <c r="U124" s="3">
        <v>0</v>
      </c>
      <c r="V124" s="3">
        <v>0</v>
      </c>
      <c r="W124" s="3">
        <v>0</v>
      </c>
      <c r="X124" s="3">
        <v>0</v>
      </c>
      <c r="Y124" s="3">
        <v>0</v>
      </c>
      <c r="Z124" s="3">
        <v>0</v>
      </c>
      <c r="AA124" s="67">
        <v>0</v>
      </c>
      <c r="AB124" s="67">
        <v>0</v>
      </c>
      <c r="AC124" s="3">
        <v>0</v>
      </c>
      <c r="AD124" s="3">
        <v>0</v>
      </c>
      <c r="AE124" s="3">
        <v>0</v>
      </c>
      <c r="AF124" s="3">
        <v>0</v>
      </c>
      <c r="AG124" s="3">
        <v>0</v>
      </c>
      <c r="AH124" s="3">
        <v>0</v>
      </c>
      <c r="AI124" s="3">
        <v>0</v>
      </c>
      <c r="AJ124" s="3">
        <v>0</v>
      </c>
      <c r="AK124" s="3">
        <v>0</v>
      </c>
      <c r="AL124" s="3">
        <v>0</v>
      </c>
      <c r="AM124" s="3">
        <v>0</v>
      </c>
      <c r="AN124" s="3">
        <v>0</v>
      </c>
      <c r="AO124" s="3"/>
      <c r="AP124" s="67">
        <v>0</v>
      </c>
      <c r="AQ124" s="3">
        <v>0</v>
      </c>
      <c r="AR124" s="3">
        <v>0</v>
      </c>
      <c r="AS124" s="3">
        <v>0</v>
      </c>
      <c r="AT124" s="3">
        <v>0</v>
      </c>
    </row>
    <row r="125" spans="1:46" x14ac:dyDescent="0.35">
      <c r="A125" t="s">
        <v>442</v>
      </c>
      <c r="B125" t="s">
        <v>443</v>
      </c>
      <c r="C125" t="s">
        <v>891</v>
      </c>
      <c r="D125" t="s">
        <v>929</v>
      </c>
      <c r="F125" t="s">
        <v>65</v>
      </c>
      <c r="G125" s="3">
        <v>3056</v>
      </c>
      <c r="H125" s="3">
        <v>269441</v>
      </c>
      <c r="I125" s="3">
        <v>269441</v>
      </c>
      <c r="J125" s="3">
        <v>10000</v>
      </c>
      <c r="K125" s="3">
        <v>0</v>
      </c>
      <c r="L125" s="3">
        <v>0</v>
      </c>
      <c r="M125" s="3">
        <v>0</v>
      </c>
      <c r="N125" s="3">
        <v>0</v>
      </c>
      <c r="O125" s="3">
        <v>12000</v>
      </c>
      <c r="P125" s="3">
        <v>12000</v>
      </c>
      <c r="Q125" s="3">
        <v>0</v>
      </c>
      <c r="R125" s="3">
        <v>2000</v>
      </c>
      <c r="S125" s="3">
        <v>0</v>
      </c>
      <c r="T125" s="3">
        <v>0</v>
      </c>
      <c r="U125" s="3">
        <v>500</v>
      </c>
      <c r="V125" s="3">
        <v>0</v>
      </c>
      <c r="W125" s="3">
        <v>1000</v>
      </c>
      <c r="X125" s="3">
        <v>1000</v>
      </c>
      <c r="Y125" s="3">
        <v>0</v>
      </c>
      <c r="Z125" s="3">
        <v>0</v>
      </c>
      <c r="AA125" s="67">
        <v>28875</v>
      </c>
      <c r="AB125" s="67">
        <v>9625</v>
      </c>
      <c r="AC125" s="3">
        <v>10000</v>
      </c>
      <c r="AD125" s="3">
        <v>0</v>
      </c>
      <c r="AE125" s="3">
        <v>0</v>
      </c>
      <c r="AF125" s="3">
        <v>0</v>
      </c>
      <c r="AG125" s="3">
        <v>0</v>
      </c>
      <c r="AH125" s="3">
        <v>0</v>
      </c>
      <c r="AI125" s="3">
        <v>0</v>
      </c>
      <c r="AJ125" s="3">
        <v>0</v>
      </c>
      <c r="AK125" s="3">
        <v>0</v>
      </c>
      <c r="AL125" s="3">
        <v>0</v>
      </c>
      <c r="AM125" s="3">
        <v>0</v>
      </c>
      <c r="AN125" s="3">
        <v>10000</v>
      </c>
      <c r="AO125" s="3"/>
      <c r="AP125" s="67">
        <v>29625</v>
      </c>
      <c r="AQ125" s="3">
        <v>58500</v>
      </c>
      <c r="AR125" s="3">
        <v>29625</v>
      </c>
      <c r="AS125" s="3">
        <v>29625</v>
      </c>
      <c r="AT125" s="3">
        <v>0</v>
      </c>
    </row>
    <row r="126" spans="1:46" x14ac:dyDescent="0.35">
      <c r="A126" t="s">
        <v>444</v>
      </c>
      <c r="B126" t="s">
        <v>445</v>
      </c>
      <c r="C126" t="s">
        <v>891</v>
      </c>
      <c r="D126" t="s">
        <v>922</v>
      </c>
      <c r="F126" t="s">
        <v>65</v>
      </c>
      <c r="G126" s="3">
        <v>6610</v>
      </c>
      <c r="H126" s="3">
        <v>582789</v>
      </c>
      <c r="I126" s="3">
        <v>582789</v>
      </c>
      <c r="J126" s="3">
        <v>0</v>
      </c>
      <c r="K126" s="3">
        <v>0</v>
      </c>
      <c r="L126" s="3">
        <v>0</v>
      </c>
      <c r="M126" s="3">
        <v>0</v>
      </c>
      <c r="N126" s="3">
        <v>0</v>
      </c>
      <c r="O126" s="3">
        <v>0</v>
      </c>
      <c r="P126" s="3">
        <v>0</v>
      </c>
      <c r="Q126" s="3">
        <v>0</v>
      </c>
      <c r="R126" s="3">
        <v>0</v>
      </c>
      <c r="S126" s="3">
        <v>0</v>
      </c>
      <c r="T126" s="3">
        <v>0</v>
      </c>
      <c r="U126" s="3">
        <v>0</v>
      </c>
      <c r="V126" s="3">
        <v>0</v>
      </c>
      <c r="W126" s="3">
        <v>0</v>
      </c>
      <c r="X126" s="3">
        <v>0</v>
      </c>
      <c r="Y126" s="3">
        <v>0</v>
      </c>
      <c r="Z126" s="3">
        <v>0</v>
      </c>
      <c r="AA126" s="67">
        <v>0</v>
      </c>
      <c r="AB126" s="67">
        <v>0</v>
      </c>
      <c r="AC126" s="3">
        <v>4447</v>
      </c>
      <c r="AD126" s="3">
        <v>0</v>
      </c>
      <c r="AE126" s="3">
        <v>0</v>
      </c>
      <c r="AF126" s="3">
        <v>0</v>
      </c>
      <c r="AG126" s="3">
        <v>0</v>
      </c>
      <c r="AH126" s="3">
        <v>0</v>
      </c>
      <c r="AI126" s="3">
        <v>0</v>
      </c>
      <c r="AJ126" s="3">
        <v>0</v>
      </c>
      <c r="AK126" s="3">
        <v>0</v>
      </c>
      <c r="AL126" s="3">
        <v>0</v>
      </c>
      <c r="AM126" s="3">
        <v>0</v>
      </c>
      <c r="AN126" s="3">
        <v>13290</v>
      </c>
      <c r="AO126" s="3"/>
      <c r="AP126" s="67">
        <v>17737</v>
      </c>
      <c r="AQ126" s="3">
        <v>17737</v>
      </c>
      <c r="AR126" s="3">
        <v>17737</v>
      </c>
      <c r="AS126" s="3">
        <v>17737</v>
      </c>
      <c r="AT126" s="3">
        <v>0</v>
      </c>
    </row>
    <row r="127" spans="1:46" x14ac:dyDescent="0.35">
      <c r="A127" t="s">
        <v>446</v>
      </c>
      <c r="B127" t="s">
        <v>447</v>
      </c>
      <c r="C127" t="s">
        <v>307</v>
      </c>
      <c r="D127" t="s">
        <v>924</v>
      </c>
      <c r="F127" t="s">
        <v>72</v>
      </c>
      <c r="G127" s="3">
        <v>12133</v>
      </c>
      <c r="H127" s="3">
        <v>1069739</v>
      </c>
      <c r="I127" s="3">
        <v>1069739</v>
      </c>
      <c r="J127" s="3">
        <v>0</v>
      </c>
      <c r="K127" s="3">
        <v>0</v>
      </c>
      <c r="L127" s="3">
        <v>0</v>
      </c>
      <c r="M127" s="3">
        <v>0</v>
      </c>
      <c r="N127" s="3">
        <v>0</v>
      </c>
      <c r="O127" s="3">
        <v>0</v>
      </c>
      <c r="P127" s="3">
        <v>0</v>
      </c>
      <c r="Q127" s="3">
        <v>0</v>
      </c>
      <c r="R127" s="3">
        <v>0</v>
      </c>
      <c r="S127" s="3">
        <v>0</v>
      </c>
      <c r="T127" s="3">
        <v>0</v>
      </c>
      <c r="U127" s="3">
        <v>0</v>
      </c>
      <c r="V127" s="3">
        <v>0</v>
      </c>
      <c r="W127" s="3">
        <v>0</v>
      </c>
      <c r="X127" s="3">
        <v>0</v>
      </c>
      <c r="Y127" s="3">
        <v>0</v>
      </c>
      <c r="Z127" s="3">
        <v>0</v>
      </c>
      <c r="AA127" s="67">
        <v>0</v>
      </c>
      <c r="AB127" s="67">
        <v>0</v>
      </c>
      <c r="AC127" s="3">
        <v>0</v>
      </c>
      <c r="AD127" s="3">
        <v>0</v>
      </c>
      <c r="AE127" s="3">
        <v>0</v>
      </c>
      <c r="AF127" s="3">
        <v>0</v>
      </c>
      <c r="AG127" s="3">
        <v>0</v>
      </c>
      <c r="AH127" s="3">
        <v>0</v>
      </c>
      <c r="AI127" s="3">
        <v>0</v>
      </c>
      <c r="AJ127" s="3">
        <v>0</v>
      </c>
      <c r="AK127" s="3">
        <v>0</v>
      </c>
      <c r="AL127" s="3">
        <v>0</v>
      </c>
      <c r="AM127" s="3">
        <v>0</v>
      </c>
      <c r="AN127" s="3">
        <v>0</v>
      </c>
      <c r="AO127" s="3"/>
      <c r="AP127" s="67">
        <v>0</v>
      </c>
      <c r="AQ127" s="3">
        <v>0</v>
      </c>
      <c r="AR127" s="3">
        <v>0</v>
      </c>
      <c r="AS127" s="3">
        <v>0</v>
      </c>
      <c r="AT127" s="3">
        <v>0</v>
      </c>
    </row>
    <row r="128" spans="1:46" x14ac:dyDescent="0.35">
      <c r="A128" t="s">
        <v>448</v>
      </c>
      <c r="B128" t="s">
        <v>449</v>
      </c>
      <c r="C128" t="s">
        <v>928</v>
      </c>
      <c r="D128" t="s">
        <v>929</v>
      </c>
      <c r="F128" t="s">
        <v>65</v>
      </c>
      <c r="G128" s="3">
        <v>3284</v>
      </c>
      <c r="H128" s="3">
        <v>289543</v>
      </c>
      <c r="I128" s="3">
        <v>289543</v>
      </c>
      <c r="J128" s="3">
        <v>0</v>
      </c>
      <c r="K128" s="3">
        <v>0</v>
      </c>
      <c r="L128" s="3">
        <v>2354</v>
      </c>
      <c r="M128" s="3">
        <v>5042</v>
      </c>
      <c r="N128" s="3">
        <v>1235</v>
      </c>
      <c r="O128" s="3">
        <v>902</v>
      </c>
      <c r="P128" s="3">
        <v>11293</v>
      </c>
      <c r="Q128" s="3">
        <v>0</v>
      </c>
      <c r="R128" s="3">
        <v>8820</v>
      </c>
      <c r="S128" s="3">
        <v>0</v>
      </c>
      <c r="T128" s="3">
        <v>0</v>
      </c>
      <c r="U128" s="3">
        <v>0</v>
      </c>
      <c r="V128" s="3">
        <v>0</v>
      </c>
      <c r="W128" s="3">
        <v>0</v>
      </c>
      <c r="X128" s="3">
        <v>0</v>
      </c>
      <c r="Y128" s="3">
        <v>0</v>
      </c>
      <c r="Z128" s="3">
        <v>0</v>
      </c>
      <c r="AA128" s="67">
        <v>22234.5</v>
      </c>
      <c r="AB128" s="67">
        <v>7411.5</v>
      </c>
      <c r="AC128" s="3">
        <v>0</v>
      </c>
      <c r="AD128" s="3">
        <v>0</v>
      </c>
      <c r="AE128" s="3">
        <v>0</v>
      </c>
      <c r="AF128" s="3">
        <v>0</v>
      </c>
      <c r="AG128" s="3">
        <v>0</v>
      </c>
      <c r="AH128" s="3">
        <v>0</v>
      </c>
      <c r="AI128" s="3">
        <v>0</v>
      </c>
      <c r="AJ128" s="3">
        <v>0</v>
      </c>
      <c r="AK128" s="3">
        <v>0</v>
      </c>
      <c r="AL128" s="3">
        <v>0</v>
      </c>
      <c r="AM128" s="3">
        <v>0</v>
      </c>
      <c r="AN128" s="3">
        <v>22234</v>
      </c>
      <c r="AO128" s="3"/>
      <c r="AP128" s="67">
        <v>29645.5</v>
      </c>
      <c r="AQ128" s="3">
        <v>51880</v>
      </c>
      <c r="AR128" s="3">
        <v>29646</v>
      </c>
      <c r="AS128" s="3">
        <v>29646</v>
      </c>
      <c r="AT128" s="3">
        <v>0</v>
      </c>
    </row>
    <row r="129" spans="1:46" x14ac:dyDescent="0.35">
      <c r="A129" t="s">
        <v>450</v>
      </c>
      <c r="B129" t="s">
        <v>451</v>
      </c>
      <c r="C129" t="s">
        <v>389</v>
      </c>
      <c r="D129" t="s">
        <v>922</v>
      </c>
      <c r="F129" t="s">
        <v>65</v>
      </c>
      <c r="G129" s="3">
        <v>64041</v>
      </c>
      <c r="H129" s="3">
        <v>5646348</v>
      </c>
      <c r="I129" s="3">
        <v>5646348</v>
      </c>
      <c r="J129" s="3">
        <v>280131</v>
      </c>
      <c r="K129" s="3">
        <v>2468</v>
      </c>
      <c r="L129" s="3">
        <v>0</v>
      </c>
      <c r="M129" s="3">
        <v>14000</v>
      </c>
      <c r="N129" s="3">
        <v>30049</v>
      </c>
      <c r="O129" s="3">
        <v>296162</v>
      </c>
      <c r="P129" s="3">
        <v>669569</v>
      </c>
      <c r="Q129" s="3">
        <v>0</v>
      </c>
      <c r="R129" s="3">
        <v>100000</v>
      </c>
      <c r="S129" s="3">
        <v>0</v>
      </c>
      <c r="T129" s="3">
        <v>113532</v>
      </c>
      <c r="U129" s="3">
        <v>250</v>
      </c>
      <c r="V129" s="3">
        <v>0</v>
      </c>
      <c r="W129" s="3">
        <v>253914</v>
      </c>
      <c r="X129" s="3">
        <v>909</v>
      </c>
      <c r="Y129" s="3">
        <v>0</v>
      </c>
      <c r="Z129" s="3">
        <v>32243</v>
      </c>
      <c r="AA129" s="67">
        <v>1344920.25</v>
      </c>
      <c r="AB129" s="67">
        <v>448306.75</v>
      </c>
      <c r="AC129" s="3">
        <v>66219</v>
      </c>
      <c r="AD129" s="3">
        <v>36798</v>
      </c>
      <c r="AE129" s="3">
        <v>21000</v>
      </c>
      <c r="AF129" s="3">
        <v>905199</v>
      </c>
      <c r="AG129" s="3">
        <v>0</v>
      </c>
      <c r="AH129" s="3">
        <v>172600</v>
      </c>
      <c r="AI129" s="3">
        <v>0</v>
      </c>
      <c r="AJ129" s="3">
        <v>82130</v>
      </c>
      <c r="AK129" s="3">
        <v>13252</v>
      </c>
      <c r="AL129" s="3">
        <v>200000</v>
      </c>
      <c r="AM129" s="3">
        <v>0</v>
      </c>
      <c r="AN129" s="3">
        <v>0</v>
      </c>
      <c r="AO129" s="3"/>
      <c r="AP129" s="67">
        <v>1945504.75</v>
      </c>
      <c r="AQ129" s="3">
        <v>3290425</v>
      </c>
      <c r="AR129" s="3">
        <v>1945505</v>
      </c>
      <c r="AS129" s="3">
        <v>1945505</v>
      </c>
      <c r="AT129" s="3">
        <v>0</v>
      </c>
    </row>
    <row r="130" spans="1:46" x14ac:dyDescent="0.35">
      <c r="A130" t="s">
        <v>452</v>
      </c>
      <c r="B130" t="s">
        <v>453</v>
      </c>
      <c r="C130" t="s">
        <v>399</v>
      </c>
      <c r="D130" t="s">
        <v>926</v>
      </c>
      <c r="F130" t="s">
        <v>72</v>
      </c>
      <c r="G130" s="3">
        <v>336</v>
      </c>
      <c r="H130" s="3">
        <v>29624</v>
      </c>
      <c r="I130" s="3">
        <v>29624</v>
      </c>
      <c r="J130" s="3">
        <v>0</v>
      </c>
      <c r="K130" s="3">
        <v>0</v>
      </c>
      <c r="L130" s="3">
        <v>0</v>
      </c>
      <c r="M130" s="3">
        <v>0</v>
      </c>
      <c r="N130" s="3">
        <v>0</v>
      </c>
      <c r="O130" s="3">
        <v>0</v>
      </c>
      <c r="P130" s="3">
        <v>0</v>
      </c>
      <c r="Q130" s="3">
        <v>0</v>
      </c>
      <c r="R130" s="3">
        <v>0</v>
      </c>
      <c r="S130" s="3">
        <v>0</v>
      </c>
      <c r="T130" s="3">
        <v>0</v>
      </c>
      <c r="U130" s="3">
        <v>0</v>
      </c>
      <c r="V130" s="3">
        <v>0</v>
      </c>
      <c r="W130" s="3">
        <v>0</v>
      </c>
      <c r="X130" s="3">
        <v>0</v>
      </c>
      <c r="Y130" s="3">
        <v>0</v>
      </c>
      <c r="Z130" s="3">
        <v>0</v>
      </c>
      <c r="AA130" s="67">
        <v>0</v>
      </c>
      <c r="AB130" s="67">
        <v>0</v>
      </c>
      <c r="AC130" s="3">
        <v>0</v>
      </c>
      <c r="AD130" s="3">
        <v>0</v>
      </c>
      <c r="AE130" s="3">
        <v>0</v>
      </c>
      <c r="AF130" s="3">
        <v>0</v>
      </c>
      <c r="AG130" s="3">
        <v>0</v>
      </c>
      <c r="AH130" s="3">
        <v>0</v>
      </c>
      <c r="AI130" s="3">
        <v>0</v>
      </c>
      <c r="AJ130" s="3">
        <v>0</v>
      </c>
      <c r="AK130" s="3">
        <v>0</v>
      </c>
      <c r="AL130" s="3">
        <v>0</v>
      </c>
      <c r="AM130" s="3">
        <v>0</v>
      </c>
      <c r="AN130" s="3">
        <v>0</v>
      </c>
      <c r="AO130" s="3"/>
      <c r="AP130" s="67">
        <v>0</v>
      </c>
      <c r="AQ130" s="3">
        <v>0</v>
      </c>
      <c r="AR130" s="3">
        <v>0</v>
      </c>
      <c r="AS130" s="3">
        <v>0</v>
      </c>
      <c r="AT130" s="3">
        <v>0</v>
      </c>
    </row>
    <row r="131" spans="1:46" x14ac:dyDescent="0.35">
      <c r="A131" t="s">
        <v>454</v>
      </c>
      <c r="B131" t="s">
        <v>455</v>
      </c>
      <c r="C131" t="s">
        <v>399</v>
      </c>
      <c r="D131" t="s">
        <v>926</v>
      </c>
      <c r="F131" t="s">
        <v>65</v>
      </c>
      <c r="G131" s="3">
        <v>702</v>
      </c>
      <c r="H131" s="3">
        <v>61894</v>
      </c>
      <c r="I131" s="3">
        <v>61894</v>
      </c>
      <c r="J131" s="3">
        <v>4388</v>
      </c>
      <c r="K131" s="3">
        <v>0</v>
      </c>
      <c r="L131" s="3">
        <v>0</v>
      </c>
      <c r="M131" s="3">
        <v>1238</v>
      </c>
      <c r="N131" s="3">
        <v>0</v>
      </c>
      <c r="O131" s="3">
        <v>629</v>
      </c>
      <c r="P131" s="3">
        <v>700</v>
      </c>
      <c r="Q131" s="3">
        <v>0</v>
      </c>
      <c r="R131" s="3">
        <v>4119</v>
      </c>
      <c r="S131" s="3">
        <v>0</v>
      </c>
      <c r="T131" s="3">
        <v>0</v>
      </c>
      <c r="U131" s="3">
        <v>0</v>
      </c>
      <c r="V131" s="3">
        <v>0</v>
      </c>
      <c r="W131" s="3">
        <v>945</v>
      </c>
      <c r="X131" s="3">
        <v>2000</v>
      </c>
      <c r="Y131" s="3">
        <v>0</v>
      </c>
      <c r="Z131" s="3">
        <v>311</v>
      </c>
      <c r="AA131" s="67">
        <v>10747.5</v>
      </c>
      <c r="AB131" s="67">
        <v>3582.5</v>
      </c>
      <c r="AC131" s="3">
        <v>1301</v>
      </c>
      <c r="AD131" s="3">
        <v>0</v>
      </c>
      <c r="AE131" s="3">
        <v>0</v>
      </c>
      <c r="AF131" s="3">
        <v>2000</v>
      </c>
      <c r="AG131" s="3">
        <v>0</v>
      </c>
      <c r="AH131" s="3">
        <v>0</v>
      </c>
      <c r="AI131" s="3">
        <v>0</v>
      </c>
      <c r="AJ131" s="3">
        <v>0</v>
      </c>
      <c r="AK131" s="3">
        <v>250</v>
      </c>
      <c r="AL131" s="3">
        <v>0</v>
      </c>
      <c r="AM131" s="3">
        <v>58</v>
      </c>
      <c r="AN131" s="3">
        <v>0</v>
      </c>
      <c r="AO131" s="3"/>
      <c r="AP131" s="67">
        <v>7191.5</v>
      </c>
      <c r="AQ131" s="3">
        <v>17939</v>
      </c>
      <c r="AR131" s="3">
        <v>7192</v>
      </c>
      <c r="AS131" s="3">
        <v>7192</v>
      </c>
      <c r="AT131" s="3">
        <v>0</v>
      </c>
    </row>
    <row r="132" spans="1:46" x14ac:dyDescent="0.35">
      <c r="A132" t="s">
        <v>456</v>
      </c>
      <c r="B132" t="s">
        <v>457</v>
      </c>
      <c r="C132" t="s">
        <v>673</v>
      </c>
      <c r="D132" t="s">
        <v>920</v>
      </c>
      <c r="F132" t="s">
        <v>72</v>
      </c>
      <c r="G132" s="3">
        <v>23923</v>
      </c>
      <c r="H132" s="3">
        <v>2109236</v>
      </c>
      <c r="I132" s="3">
        <v>0</v>
      </c>
      <c r="J132" s="3">
        <v>0</v>
      </c>
      <c r="K132" s="3">
        <v>0</v>
      </c>
      <c r="L132" s="3">
        <v>0</v>
      </c>
      <c r="M132" s="3">
        <v>0</v>
      </c>
      <c r="N132" s="3">
        <v>0</v>
      </c>
      <c r="O132" s="3">
        <v>0</v>
      </c>
      <c r="P132" s="3">
        <v>0</v>
      </c>
      <c r="Q132" s="3">
        <v>0</v>
      </c>
      <c r="R132" s="3">
        <v>0</v>
      </c>
      <c r="S132" s="3">
        <v>0</v>
      </c>
      <c r="T132" s="3">
        <v>0</v>
      </c>
      <c r="U132" s="3">
        <v>0</v>
      </c>
      <c r="V132" s="3">
        <v>0</v>
      </c>
      <c r="W132" s="3">
        <v>0</v>
      </c>
      <c r="X132" s="3">
        <v>0</v>
      </c>
      <c r="Y132" s="3">
        <v>0</v>
      </c>
      <c r="Z132" s="3">
        <v>0</v>
      </c>
      <c r="AA132" s="67">
        <v>0</v>
      </c>
      <c r="AB132" s="67">
        <v>0</v>
      </c>
      <c r="AC132" s="3">
        <v>0</v>
      </c>
      <c r="AD132" s="3">
        <v>0</v>
      </c>
      <c r="AE132" s="3">
        <v>0</v>
      </c>
      <c r="AF132" s="3">
        <v>0</v>
      </c>
      <c r="AG132" s="3">
        <v>0</v>
      </c>
      <c r="AH132" s="3">
        <v>0</v>
      </c>
      <c r="AI132" s="3">
        <v>0</v>
      </c>
      <c r="AJ132" s="3">
        <v>0</v>
      </c>
      <c r="AK132" s="3">
        <v>0</v>
      </c>
      <c r="AL132" s="3">
        <v>0</v>
      </c>
      <c r="AM132" s="3">
        <v>0</v>
      </c>
      <c r="AN132" s="3">
        <v>0</v>
      </c>
      <c r="AO132" s="3"/>
      <c r="AP132" s="67">
        <v>0</v>
      </c>
      <c r="AQ132" s="3">
        <v>0</v>
      </c>
      <c r="AR132" s="3">
        <v>0</v>
      </c>
      <c r="AS132" s="3">
        <v>0</v>
      </c>
      <c r="AT132" s="3">
        <v>0</v>
      </c>
    </row>
    <row r="133" spans="1:46" x14ac:dyDescent="0.35">
      <c r="A133" t="s">
        <v>458</v>
      </c>
      <c r="B133" t="s">
        <v>459</v>
      </c>
      <c r="C133" t="s">
        <v>925</v>
      </c>
      <c r="D133" t="s">
        <v>926</v>
      </c>
      <c r="F133" t="s">
        <v>65</v>
      </c>
      <c r="G133" s="3">
        <v>1922</v>
      </c>
      <c r="H133" s="3">
        <v>169458</v>
      </c>
      <c r="I133" s="3">
        <v>169458</v>
      </c>
      <c r="J133" s="3">
        <v>5000</v>
      </c>
      <c r="K133" s="3">
        <v>0</v>
      </c>
      <c r="L133" s="3">
        <v>0</v>
      </c>
      <c r="M133" s="3">
        <v>800</v>
      </c>
      <c r="N133" s="3">
        <v>0</v>
      </c>
      <c r="O133" s="3">
        <v>4000</v>
      </c>
      <c r="P133" s="3">
        <v>7500</v>
      </c>
      <c r="Q133" s="3">
        <v>0</v>
      </c>
      <c r="R133" s="3">
        <v>10000</v>
      </c>
      <c r="S133" s="3">
        <v>0</v>
      </c>
      <c r="T133" s="3">
        <v>0</v>
      </c>
      <c r="U133" s="3">
        <v>0</v>
      </c>
      <c r="V133" s="3">
        <v>0</v>
      </c>
      <c r="W133" s="3">
        <v>500</v>
      </c>
      <c r="X133" s="3">
        <v>100</v>
      </c>
      <c r="Y133" s="3">
        <v>0</v>
      </c>
      <c r="Z133" s="3">
        <v>0</v>
      </c>
      <c r="AA133" s="67">
        <v>20925</v>
      </c>
      <c r="AB133" s="67">
        <v>6975</v>
      </c>
      <c r="AC133" s="3">
        <v>2000</v>
      </c>
      <c r="AD133" s="3">
        <v>500</v>
      </c>
      <c r="AE133" s="3">
        <v>0</v>
      </c>
      <c r="AF133" s="3">
        <v>0</v>
      </c>
      <c r="AG133" s="3">
        <v>0</v>
      </c>
      <c r="AH133" s="3">
        <v>0</v>
      </c>
      <c r="AI133" s="3">
        <v>0</v>
      </c>
      <c r="AJ133" s="3">
        <v>0</v>
      </c>
      <c r="AK133" s="3">
        <v>0</v>
      </c>
      <c r="AL133" s="3">
        <v>0</v>
      </c>
      <c r="AM133" s="3">
        <v>0</v>
      </c>
      <c r="AN133" s="3">
        <v>0</v>
      </c>
      <c r="AO133" s="3"/>
      <c r="AP133" s="67">
        <v>9475</v>
      </c>
      <c r="AQ133" s="3">
        <v>30400</v>
      </c>
      <c r="AR133" s="3">
        <v>9475</v>
      </c>
      <c r="AS133" s="3">
        <v>9475</v>
      </c>
      <c r="AT133" s="3">
        <v>0</v>
      </c>
    </row>
    <row r="134" spans="1:46" x14ac:dyDescent="0.35">
      <c r="A134" t="s">
        <v>460</v>
      </c>
      <c r="B134" t="s">
        <v>461</v>
      </c>
      <c r="C134" t="s">
        <v>611</v>
      </c>
      <c r="D134" t="s">
        <v>920</v>
      </c>
      <c r="F134" t="s">
        <v>65</v>
      </c>
      <c r="G134" s="3">
        <v>11048</v>
      </c>
      <c r="H134" s="3">
        <v>974077</v>
      </c>
      <c r="I134" s="3">
        <v>974077</v>
      </c>
      <c r="J134" s="3">
        <v>60000</v>
      </c>
      <c r="K134" s="3">
        <v>15000</v>
      </c>
      <c r="L134" s="3">
        <v>0</v>
      </c>
      <c r="M134" s="3">
        <v>0</v>
      </c>
      <c r="N134" s="3">
        <v>0</v>
      </c>
      <c r="O134" s="3">
        <v>220000</v>
      </c>
      <c r="P134" s="3">
        <v>20000</v>
      </c>
      <c r="Q134" s="3">
        <v>0</v>
      </c>
      <c r="R134" s="3">
        <v>28960</v>
      </c>
      <c r="S134" s="3">
        <v>0</v>
      </c>
      <c r="T134" s="3">
        <v>0</v>
      </c>
      <c r="U134" s="3">
        <v>0</v>
      </c>
      <c r="V134" s="3">
        <v>0</v>
      </c>
      <c r="W134" s="3">
        <v>1200</v>
      </c>
      <c r="X134" s="3">
        <v>3000</v>
      </c>
      <c r="Y134" s="3">
        <v>12750</v>
      </c>
      <c r="Z134" s="3">
        <v>2800</v>
      </c>
      <c r="AA134" s="67">
        <v>272782.5</v>
      </c>
      <c r="AB134" s="67">
        <v>90927.5</v>
      </c>
      <c r="AC134" s="3">
        <v>15000</v>
      </c>
      <c r="AD134" s="3">
        <v>0</v>
      </c>
      <c r="AE134" s="3">
        <v>5000</v>
      </c>
      <c r="AF134" s="3">
        <v>10000</v>
      </c>
      <c r="AG134" s="3">
        <v>240000</v>
      </c>
      <c r="AH134" s="3">
        <v>90000</v>
      </c>
      <c r="AI134" s="3">
        <v>0</v>
      </c>
      <c r="AJ134" s="3">
        <v>0</v>
      </c>
      <c r="AK134" s="3">
        <v>15000</v>
      </c>
      <c r="AL134" s="3">
        <v>0</v>
      </c>
      <c r="AM134" s="3">
        <v>0</v>
      </c>
      <c r="AN134" s="3">
        <v>508149</v>
      </c>
      <c r="AO134" s="3"/>
      <c r="AP134" s="67">
        <v>974076.5</v>
      </c>
      <c r="AQ134" s="3">
        <v>1246859</v>
      </c>
      <c r="AR134" s="3">
        <v>974077</v>
      </c>
      <c r="AS134" s="3">
        <v>974077</v>
      </c>
      <c r="AT134" s="3">
        <v>0</v>
      </c>
    </row>
    <row r="135" spans="1:46" x14ac:dyDescent="0.35">
      <c r="A135" t="s">
        <v>462</v>
      </c>
      <c r="B135" t="s">
        <v>463</v>
      </c>
      <c r="C135" t="s">
        <v>891</v>
      </c>
      <c r="D135" t="s">
        <v>929</v>
      </c>
      <c r="F135" t="s">
        <v>72</v>
      </c>
      <c r="G135" s="3">
        <v>19163</v>
      </c>
      <c r="H135" s="3">
        <v>1689558</v>
      </c>
      <c r="I135" s="3">
        <v>1689558</v>
      </c>
      <c r="J135" s="3">
        <v>0</v>
      </c>
      <c r="K135" s="3">
        <v>0</v>
      </c>
      <c r="L135" s="3">
        <v>0</v>
      </c>
      <c r="M135" s="3">
        <v>0</v>
      </c>
      <c r="N135" s="3">
        <v>0</v>
      </c>
      <c r="O135" s="3">
        <v>0</v>
      </c>
      <c r="P135" s="3">
        <v>0</v>
      </c>
      <c r="Q135" s="3">
        <v>0</v>
      </c>
      <c r="R135" s="3">
        <v>0</v>
      </c>
      <c r="S135" s="3">
        <v>0</v>
      </c>
      <c r="T135" s="3">
        <v>0</v>
      </c>
      <c r="U135" s="3">
        <v>0</v>
      </c>
      <c r="V135" s="3">
        <v>0</v>
      </c>
      <c r="W135" s="3">
        <v>0</v>
      </c>
      <c r="X135" s="3">
        <v>0</v>
      </c>
      <c r="Y135" s="3">
        <v>0</v>
      </c>
      <c r="Z135" s="3">
        <v>0</v>
      </c>
      <c r="AA135" s="67">
        <v>0</v>
      </c>
      <c r="AB135" s="67">
        <v>0</v>
      </c>
      <c r="AC135" s="3">
        <v>0</v>
      </c>
      <c r="AD135" s="3">
        <v>0</v>
      </c>
      <c r="AE135" s="3">
        <v>0</v>
      </c>
      <c r="AF135" s="3">
        <v>0</v>
      </c>
      <c r="AG135" s="3">
        <v>0</v>
      </c>
      <c r="AH135" s="3">
        <v>0</v>
      </c>
      <c r="AI135" s="3">
        <v>0</v>
      </c>
      <c r="AJ135" s="3">
        <v>0</v>
      </c>
      <c r="AK135" s="3">
        <v>0</v>
      </c>
      <c r="AL135" s="3">
        <v>0</v>
      </c>
      <c r="AM135" s="3">
        <v>0</v>
      </c>
      <c r="AN135" s="3">
        <v>0</v>
      </c>
      <c r="AO135" s="3"/>
      <c r="AP135" s="67">
        <v>0</v>
      </c>
      <c r="AQ135" s="3">
        <v>0</v>
      </c>
      <c r="AR135" s="3">
        <v>0</v>
      </c>
      <c r="AS135" s="3">
        <v>0</v>
      </c>
      <c r="AT135" s="3">
        <v>0</v>
      </c>
    </row>
    <row r="136" spans="1:46" x14ac:dyDescent="0.35">
      <c r="A136" t="s">
        <v>464</v>
      </c>
      <c r="B136" t="s">
        <v>465</v>
      </c>
      <c r="C136" t="s">
        <v>435</v>
      </c>
      <c r="D136" t="s">
        <v>926</v>
      </c>
      <c r="F136" t="s">
        <v>65</v>
      </c>
      <c r="G136" s="3">
        <v>2497</v>
      </c>
      <c r="H136" s="3">
        <v>220155</v>
      </c>
      <c r="I136" s="3">
        <v>220155</v>
      </c>
      <c r="J136" s="3">
        <v>3261</v>
      </c>
      <c r="K136" s="3">
        <v>0</v>
      </c>
      <c r="L136" s="3">
        <v>0</v>
      </c>
      <c r="M136" s="3">
        <v>0</v>
      </c>
      <c r="N136" s="3">
        <v>0</v>
      </c>
      <c r="O136" s="3">
        <v>0</v>
      </c>
      <c r="P136" s="3">
        <v>1450</v>
      </c>
      <c r="Q136" s="3">
        <v>0</v>
      </c>
      <c r="R136" s="3">
        <v>0</v>
      </c>
      <c r="S136" s="3">
        <v>0</v>
      </c>
      <c r="T136" s="3">
        <v>0</v>
      </c>
      <c r="U136" s="3">
        <v>0</v>
      </c>
      <c r="V136" s="3">
        <v>0</v>
      </c>
      <c r="W136" s="3">
        <v>0</v>
      </c>
      <c r="X136" s="3">
        <v>0</v>
      </c>
      <c r="Y136" s="3">
        <v>0</v>
      </c>
      <c r="Z136" s="3">
        <v>0</v>
      </c>
      <c r="AA136" s="67">
        <v>3533.25</v>
      </c>
      <c r="AB136" s="67">
        <v>1177.75</v>
      </c>
      <c r="AC136" s="3">
        <v>190</v>
      </c>
      <c r="AD136" s="3">
        <v>0</v>
      </c>
      <c r="AE136" s="3">
        <v>0</v>
      </c>
      <c r="AF136" s="3">
        <v>0</v>
      </c>
      <c r="AG136" s="3">
        <v>0</v>
      </c>
      <c r="AH136" s="3">
        <v>0</v>
      </c>
      <c r="AI136" s="3">
        <v>0</v>
      </c>
      <c r="AJ136" s="3">
        <v>0</v>
      </c>
      <c r="AK136" s="3">
        <v>0</v>
      </c>
      <c r="AL136" s="3">
        <v>0</v>
      </c>
      <c r="AM136" s="3">
        <v>0</v>
      </c>
      <c r="AN136" s="3">
        <v>0</v>
      </c>
      <c r="AO136" s="3"/>
      <c r="AP136" s="67">
        <v>1367.75</v>
      </c>
      <c r="AQ136" s="3">
        <v>4901</v>
      </c>
      <c r="AR136" s="3">
        <v>1368</v>
      </c>
      <c r="AS136" s="3">
        <v>1368</v>
      </c>
      <c r="AT136" s="3">
        <v>0</v>
      </c>
    </row>
    <row r="137" spans="1:46" x14ac:dyDescent="0.35">
      <c r="A137" t="s">
        <v>466</v>
      </c>
      <c r="B137" t="s">
        <v>467</v>
      </c>
      <c r="C137" t="s">
        <v>921</v>
      </c>
      <c r="D137" t="s">
        <v>931</v>
      </c>
      <c r="F137" t="s">
        <v>65</v>
      </c>
      <c r="G137" s="3">
        <v>14939</v>
      </c>
      <c r="H137" s="3">
        <v>1317137</v>
      </c>
      <c r="I137" s="3">
        <v>1317137</v>
      </c>
      <c r="J137" s="3">
        <v>25250</v>
      </c>
      <c r="K137" s="3">
        <v>0</v>
      </c>
      <c r="L137" s="3">
        <v>0</v>
      </c>
      <c r="M137" s="3">
        <v>0</v>
      </c>
      <c r="N137" s="3">
        <v>15000</v>
      </c>
      <c r="O137" s="3">
        <v>100000</v>
      </c>
      <c r="P137" s="3">
        <v>250000</v>
      </c>
      <c r="Q137" s="3">
        <v>0</v>
      </c>
      <c r="R137" s="3">
        <v>15000</v>
      </c>
      <c r="S137" s="3">
        <v>0</v>
      </c>
      <c r="T137" s="3">
        <v>0</v>
      </c>
      <c r="U137" s="3">
        <v>0</v>
      </c>
      <c r="V137" s="3">
        <v>0</v>
      </c>
      <c r="W137" s="3">
        <v>30000</v>
      </c>
      <c r="X137" s="3">
        <v>20000</v>
      </c>
      <c r="Y137" s="3">
        <v>0</v>
      </c>
      <c r="Z137" s="3">
        <v>15137</v>
      </c>
      <c r="AA137" s="67">
        <v>352790.25</v>
      </c>
      <c r="AB137" s="67">
        <v>117596.75</v>
      </c>
      <c r="AC137" s="3">
        <v>160000</v>
      </c>
      <c r="AD137" s="3">
        <v>0</v>
      </c>
      <c r="AE137" s="3">
        <v>1540</v>
      </c>
      <c r="AF137" s="3">
        <v>580000</v>
      </c>
      <c r="AG137" s="3">
        <v>150000</v>
      </c>
      <c r="AH137" s="3">
        <v>58000</v>
      </c>
      <c r="AI137" s="3">
        <v>0</v>
      </c>
      <c r="AJ137" s="3">
        <v>0</v>
      </c>
      <c r="AK137" s="3">
        <v>0</v>
      </c>
      <c r="AL137" s="3">
        <v>250000</v>
      </c>
      <c r="AM137" s="3">
        <v>0</v>
      </c>
      <c r="AN137" s="3">
        <v>0</v>
      </c>
      <c r="AO137" s="3"/>
      <c r="AP137" s="67">
        <v>1317136.75</v>
      </c>
      <c r="AQ137" s="3">
        <v>1669927</v>
      </c>
      <c r="AR137" s="3">
        <v>1317137</v>
      </c>
      <c r="AS137" s="3">
        <v>1317137</v>
      </c>
      <c r="AT137" s="3">
        <v>0</v>
      </c>
    </row>
    <row r="138" spans="1:46" x14ac:dyDescent="0.35">
      <c r="A138" t="s">
        <v>468</v>
      </c>
      <c r="B138" t="s">
        <v>469</v>
      </c>
      <c r="C138" t="s">
        <v>435</v>
      </c>
      <c r="D138" t="s">
        <v>926</v>
      </c>
      <c r="F138" t="s">
        <v>65</v>
      </c>
      <c r="G138" s="3">
        <v>40358</v>
      </c>
      <c r="H138" s="3">
        <v>3558273</v>
      </c>
      <c r="I138" s="3">
        <v>3558273</v>
      </c>
      <c r="J138" s="3">
        <v>32717</v>
      </c>
      <c r="K138" s="3">
        <v>1147</v>
      </c>
      <c r="L138" s="3">
        <v>343</v>
      </c>
      <c r="M138" s="3">
        <v>0</v>
      </c>
      <c r="N138" s="3">
        <v>22382</v>
      </c>
      <c r="O138" s="3">
        <v>18710</v>
      </c>
      <c r="P138" s="3">
        <v>25184</v>
      </c>
      <c r="Q138" s="3">
        <v>0</v>
      </c>
      <c r="R138" s="3">
        <v>6800</v>
      </c>
      <c r="S138" s="3">
        <v>0</v>
      </c>
      <c r="T138" s="3">
        <v>0</v>
      </c>
      <c r="U138" s="3">
        <v>0</v>
      </c>
      <c r="V138" s="3">
        <v>0</v>
      </c>
      <c r="W138" s="3">
        <v>159</v>
      </c>
      <c r="X138" s="3">
        <v>40</v>
      </c>
      <c r="Y138" s="3">
        <v>987</v>
      </c>
      <c r="Z138" s="3">
        <v>0</v>
      </c>
      <c r="AA138" s="67">
        <v>81351.75</v>
      </c>
      <c r="AB138" s="67">
        <v>27117.25</v>
      </c>
      <c r="AC138" s="3">
        <v>1085</v>
      </c>
      <c r="AD138" s="3">
        <v>0</v>
      </c>
      <c r="AE138" s="3">
        <v>0</v>
      </c>
      <c r="AF138" s="3">
        <v>63633</v>
      </c>
      <c r="AG138" s="3">
        <v>0</v>
      </c>
      <c r="AH138" s="3">
        <v>0</v>
      </c>
      <c r="AI138" s="3">
        <v>0</v>
      </c>
      <c r="AJ138" s="3">
        <v>0</v>
      </c>
      <c r="AK138" s="3">
        <v>0</v>
      </c>
      <c r="AL138" s="3">
        <v>0</v>
      </c>
      <c r="AM138" s="3">
        <v>0</v>
      </c>
      <c r="AN138" s="3">
        <v>0</v>
      </c>
      <c r="AO138" s="3"/>
      <c r="AP138" s="67">
        <v>91835.25</v>
      </c>
      <c r="AQ138" s="3">
        <v>173187</v>
      </c>
      <c r="AR138" s="3">
        <v>91835</v>
      </c>
      <c r="AS138" s="3">
        <v>91835</v>
      </c>
      <c r="AT138" s="3">
        <v>0</v>
      </c>
    </row>
    <row r="139" spans="1:46" x14ac:dyDescent="0.35">
      <c r="A139" t="s">
        <v>470</v>
      </c>
      <c r="B139" t="s">
        <v>471</v>
      </c>
      <c r="C139" t="s">
        <v>891</v>
      </c>
      <c r="D139" t="s">
        <v>932</v>
      </c>
      <c r="F139" t="s">
        <v>65</v>
      </c>
      <c r="G139" s="3">
        <v>5966</v>
      </c>
      <c r="H139" s="3">
        <v>526009</v>
      </c>
      <c r="I139" s="3">
        <v>526009</v>
      </c>
      <c r="J139" s="3">
        <v>17034</v>
      </c>
      <c r="K139" s="3">
        <v>0</v>
      </c>
      <c r="L139" s="3">
        <v>0</v>
      </c>
      <c r="M139" s="3">
        <v>1000</v>
      </c>
      <c r="N139" s="3">
        <v>20000</v>
      </c>
      <c r="O139" s="3">
        <v>20000</v>
      </c>
      <c r="P139" s="3">
        <v>23750</v>
      </c>
      <c r="Q139" s="3">
        <v>0</v>
      </c>
      <c r="R139" s="3">
        <v>12500</v>
      </c>
      <c r="S139" s="3">
        <v>0</v>
      </c>
      <c r="T139" s="3">
        <v>0</v>
      </c>
      <c r="U139" s="3">
        <v>2000</v>
      </c>
      <c r="V139" s="3">
        <v>0</v>
      </c>
      <c r="W139" s="3">
        <v>200</v>
      </c>
      <c r="X139" s="3">
        <v>500</v>
      </c>
      <c r="Y139" s="3">
        <v>0</v>
      </c>
      <c r="Z139" s="3">
        <v>1000</v>
      </c>
      <c r="AA139" s="67">
        <v>73488</v>
      </c>
      <c r="AB139" s="67">
        <v>24496</v>
      </c>
      <c r="AC139" s="3">
        <v>33135</v>
      </c>
      <c r="AD139" s="3">
        <v>0</v>
      </c>
      <c r="AE139" s="3">
        <v>0</v>
      </c>
      <c r="AF139" s="3">
        <v>100000</v>
      </c>
      <c r="AG139" s="3">
        <v>0</v>
      </c>
      <c r="AH139" s="3">
        <v>25500</v>
      </c>
      <c r="AI139" s="3">
        <v>0</v>
      </c>
      <c r="AJ139" s="3">
        <v>0</v>
      </c>
      <c r="AK139" s="3">
        <v>2200</v>
      </c>
      <c r="AL139" s="3">
        <v>0</v>
      </c>
      <c r="AM139" s="3">
        <v>500</v>
      </c>
      <c r="AN139" s="3">
        <v>15000</v>
      </c>
      <c r="AO139" s="3"/>
      <c r="AP139" s="67">
        <v>200831</v>
      </c>
      <c r="AQ139" s="3">
        <v>274319</v>
      </c>
      <c r="AR139" s="3">
        <v>200831</v>
      </c>
      <c r="AS139" s="3">
        <v>200831</v>
      </c>
      <c r="AT139" s="3">
        <v>0</v>
      </c>
    </row>
    <row r="140" spans="1:46" x14ac:dyDescent="0.35">
      <c r="A140" t="s">
        <v>472</v>
      </c>
      <c r="B140" t="s">
        <v>473</v>
      </c>
      <c r="C140" t="s">
        <v>921</v>
      </c>
      <c r="D140" t="s">
        <v>932</v>
      </c>
      <c r="F140" t="s">
        <v>65</v>
      </c>
      <c r="G140" s="3">
        <v>18269</v>
      </c>
      <c r="H140" s="3">
        <v>1610736</v>
      </c>
      <c r="I140" s="3">
        <v>1610736</v>
      </c>
      <c r="J140" s="3">
        <v>1748</v>
      </c>
      <c r="K140" s="3">
        <v>0</v>
      </c>
      <c r="L140" s="3">
        <v>0</v>
      </c>
      <c r="M140" s="3">
        <v>0</v>
      </c>
      <c r="N140" s="3">
        <v>0</v>
      </c>
      <c r="O140" s="3">
        <v>16725</v>
      </c>
      <c r="P140" s="3">
        <v>14729</v>
      </c>
      <c r="Q140" s="3">
        <v>0</v>
      </c>
      <c r="R140" s="3">
        <v>0</v>
      </c>
      <c r="S140" s="3">
        <v>0</v>
      </c>
      <c r="T140" s="3">
        <v>0</v>
      </c>
      <c r="U140" s="3">
        <v>0</v>
      </c>
      <c r="V140" s="3">
        <v>0</v>
      </c>
      <c r="W140" s="3">
        <v>10937</v>
      </c>
      <c r="X140" s="3">
        <v>0</v>
      </c>
      <c r="Y140" s="3">
        <v>0</v>
      </c>
      <c r="Z140" s="3">
        <v>0</v>
      </c>
      <c r="AA140" s="67">
        <v>33104.25</v>
      </c>
      <c r="AB140" s="67">
        <v>11034.75</v>
      </c>
      <c r="AC140" s="3">
        <v>7619</v>
      </c>
      <c r="AD140" s="3">
        <v>0</v>
      </c>
      <c r="AE140" s="3">
        <v>0</v>
      </c>
      <c r="AF140" s="3">
        <v>33765</v>
      </c>
      <c r="AG140" s="3">
        <v>0</v>
      </c>
      <c r="AH140" s="3">
        <v>0</v>
      </c>
      <c r="AI140" s="3">
        <v>0</v>
      </c>
      <c r="AJ140" s="3">
        <v>0</v>
      </c>
      <c r="AK140" s="3">
        <v>0</v>
      </c>
      <c r="AL140" s="3">
        <v>0</v>
      </c>
      <c r="AM140" s="3">
        <v>0</v>
      </c>
      <c r="AN140" s="3">
        <v>0</v>
      </c>
      <c r="AO140" s="3"/>
      <c r="AP140" s="67">
        <v>52418.75</v>
      </c>
      <c r="AQ140" s="3">
        <v>85523</v>
      </c>
      <c r="AR140" s="3">
        <v>52419</v>
      </c>
      <c r="AS140" s="3">
        <v>52419</v>
      </c>
      <c r="AT140" s="3">
        <v>0</v>
      </c>
    </row>
    <row r="141" spans="1:46" x14ac:dyDescent="0.35">
      <c r="A141" t="s">
        <v>474</v>
      </c>
      <c r="B141" t="s">
        <v>475</v>
      </c>
      <c r="C141" t="s">
        <v>891</v>
      </c>
      <c r="D141" t="s">
        <v>929</v>
      </c>
      <c r="F141" t="s">
        <v>65</v>
      </c>
      <c r="G141" s="3">
        <v>4787</v>
      </c>
      <c r="H141" s="3">
        <v>422059</v>
      </c>
      <c r="I141" s="3">
        <v>422059</v>
      </c>
      <c r="J141" s="3">
        <v>52000</v>
      </c>
      <c r="K141" s="3">
        <v>0</v>
      </c>
      <c r="L141" s="3">
        <v>0</v>
      </c>
      <c r="M141" s="3">
        <v>0</v>
      </c>
      <c r="N141" s="3">
        <v>0</v>
      </c>
      <c r="O141" s="3">
        <v>750</v>
      </c>
      <c r="P141" s="3">
        <v>3300</v>
      </c>
      <c r="Q141" s="3">
        <v>0</v>
      </c>
      <c r="R141" s="3">
        <v>0</v>
      </c>
      <c r="S141" s="3">
        <v>0</v>
      </c>
      <c r="T141" s="3">
        <v>0</v>
      </c>
      <c r="U141" s="3">
        <v>0</v>
      </c>
      <c r="V141" s="3">
        <v>0</v>
      </c>
      <c r="W141" s="3">
        <v>0</v>
      </c>
      <c r="X141" s="3">
        <v>0</v>
      </c>
      <c r="Y141" s="3">
        <v>0</v>
      </c>
      <c r="Z141" s="3">
        <v>0</v>
      </c>
      <c r="AA141" s="67">
        <v>42037.5</v>
      </c>
      <c r="AB141" s="67">
        <v>14012.5</v>
      </c>
      <c r="AC141" s="3">
        <v>7500</v>
      </c>
      <c r="AD141" s="3">
        <v>0</v>
      </c>
      <c r="AE141" s="3">
        <v>0</v>
      </c>
      <c r="AF141" s="3">
        <v>0</v>
      </c>
      <c r="AG141" s="3">
        <v>0</v>
      </c>
      <c r="AH141" s="3">
        <v>0</v>
      </c>
      <c r="AI141" s="3">
        <v>0</v>
      </c>
      <c r="AJ141" s="3">
        <v>0</v>
      </c>
      <c r="AK141" s="3">
        <v>0</v>
      </c>
      <c r="AL141" s="3">
        <v>0</v>
      </c>
      <c r="AM141" s="3">
        <v>0</v>
      </c>
      <c r="AN141" s="3">
        <v>2500</v>
      </c>
      <c r="AO141" s="3"/>
      <c r="AP141" s="67">
        <v>24012.5</v>
      </c>
      <c r="AQ141" s="3">
        <v>66050</v>
      </c>
      <c r="AR141" s="3">
        <v>24013</v>
      </c>
      <c r="AS141" s="3">
        <v>24013</v>
      </c>
      <c r="AT141" s="3">
        <v>0</v>
      </c>
    </row>
    <row r="142" spans="1:46" x14ac:dyDescent="0.35">
      <c r="A142" t="s">
        <v>476</v>
      </c>
      <c r="B142" t="s">
        <v>477</v>
      </c>
      <c r="C142" t="s">
        <v>921</v>
      </c>
      <c r="D142" t="s">
        <v>922</v>
      </c>
      <c r="F142" t="s">
        <v>65</v>
      </c>
      <c r="G142" s="3">
        <v>19960</v>
      </c>
      <c r="H142" s="3">
        <v>1759828</v>
      </c>
      <c r="I142" s="3">
        <v>1759828</v>
      </c>
      <c r="J142" s="3">
        <v>107497</v>
      </c>
      <c r="K142" s="3">
        <v>0</v>
      </c>
      <c r="L142" s="3">
        <v>0</v>
      </c>
      <c r="M142" s="3">
        <v>0</v>
      </c>
      <c r="N142" s="3">
        <v>0</v>
      </c>
      <c r="O142" s="3">
        <v>274907</v>
      </c>
      <c r="P142" s="3">
        <v>21690</v>
      </c>
      <c r="Q142" s="3">
        <v>0</v>
      </c>
      <c r="R142" s="3">
        <v>0</v>
      </c>
      <c r="S142" s="3">
        <v>0</v>
      </c>
      <c r="T142" s="3">
        <v>0</v>
      </c>
      <c r="U142" s="3">
        <v>0</v>
      </c>
      <c r="V142" s="3">
        <v>0</v>
      </c>
      <c r="W142" s="3">
        <v>1025</v>
      </c>
      <c r="X142" s="3">
        <v>0</v>
      </c>
      <c r="Y142" s="3">
        <v>0</v>
      </c>
      <c r="Z142" s="3">
        <v>0</v>
      </c>
      <c r="AA142" s="67">
        <v>303839.25</v>
      </c>
      <c r="AB142" s="67">
        <v>101279.75</v>
      </c>
      <c r="AC142" s="3">
        <v>102632</v>
      </c>
      <c r="AD142" s="3">
        <v>0</v>
      </c>
      <c r="AE142" s="3">
        <v>0</v>
      </c>
      <c r="AF142" s="3">
        <v>195773</v>
      </c>
      <c r="AG142" s="3">
        <v>0</v>
      </c>
      <c r="AH142" s="3">
        <v>27000</v>
      </c>
      <c r="AI142" s="3">
        <v>0</v>
      </c>
      <c r="AJ142" s="3">
        <v>0</v>
      </c>
      <c r="AK142" s="3">
        <v>0</v>
      </c>
      <c r="AL142" s="3">
        <v>0</v>
      </c>
      <c r="AM142" s="3">
        <v>0</v>
      </c>
      <c r="AN142" s="3">
        <v>12654</v>
      </c>
      <c r="AO142" s="3"/>
      <c r="AP142" s="67">
        <v>439338.75</v>
      </c>
      <c r="AQ142" s="3">
        <v>743178</v>
      </c>
      <c r="AR142" s="3">
        <v>439339</v>
      </c>
      <c r="AS142" s="3">
        <v>439339</v>
      </c>
      <c r="AT142" s="3">
        <v>0</v>
      </c>
    </row>
    <row r="143" spans="1:46" x14ac:dyDescent="0.35">
      <c r="A143" t="s">
        <v>478</v>
      </c>
      <c r="B143" t="s">
        <v>479</v>
      </c>
      <c r="C143" t="s">
        <v>673</v>
      </c>
      <c r="D143" t="s">
        <v>920</v>
      </c>
      <c r="F143" t="s">
        <v>72</v>
      </c>
      <c r="G143" s="3">
        <v>10463</v>
      </c>
      <c r="H143" s="3">
        <v>922499</v>
      </c>
      <c r="I143" s="3">
        <v>0</v>
      </c>
      <c r="J143" s="3">
        <v>0</v>
      </c>
      <c r="K143" s="3">
        <v>0</v>
      </c>
      <c r="L143" s="3">
        <v>0</v>
      </c>
      <c r="M143" s="3">
        <v>0</v>
      </c>
      <c r="N143" s="3">
        <v>0</v>
      </c>
      <c r="O143" s="3">
        <v>0</v>
      </c>
      <c r="P143" s="3">
        <v>0</v>
      </c>
      <c r="Q143" s="3">
        <v>0</v>
      </c>
      <c r="R143" s="3">
        <v>0</v>
      </c>
      <c r="S143" s="3">
        <v>0</v>
      </c>
      <c r="T143" s="3">
        <v>0</v>
      </c>
      <c r="U143" s="3">
        <v>0</v>
      </c>
      <c r="V143" s="3">
        <v>0</v>
      </c>
      <c r="W143" s="3">
        <v>0</v>
      </c>
      <c r="X143" s="3">
        <v>0</v>
      </c>
      <c r="Y143" s="3">
        <v>0</v>
      </c>
      <c r="Z143" s="3">
        <v>0</v>
      </c>
      <c r="AA143" s="67">
        <v>0</v>
      </c>
      <c r="AB143" s="67">
        <v>0</v>
      </c>
      <c r="AC143" s="3">
        <v>0</v>
      </c>
      <c r="AD143" s="3">
        <v>0</v>
      </c>
      <c r="AE143" s="3">
        <v>0</v>
      </c>
      <c r="AF143" s="3">
        <v>0</v>
      </c>
      <c r="AG143" s="3">
        <v>0</v>
      </c>
      <c r="AH143" s="3">
        <v>0</v>
      </c>
      <c r="AI143" s="3">
        <v>0</v>
      </c>
      <c r="AJ143" s="3">
        <v>0</v>
      </c>
      <c r="AK143" s="3">
        <v>0</v>
      </c>
      <c r="AL143" s="3">
        <v>0</v>
      </c>
      <c r="AM143" s="3">
        <v>0</v>
      </c>
      <c r="AN143" s="3">
        <v>0</v>
      </c>
      <c r="AO143" s="3"/>
      <c r="AP143" s="67">
        <v>0</v>
      </c>
      <c r="AQ143" s="3">
        <v>0</v>
      </c>
      <c r="AR143" s="3">
        <v>0</v>
      </c>
      <c r="AS143" s="3">
        <v>0</v>
      </c>
      <c r="AT143" s="3">
        <v>0</v>
      </c>
    </row>
    <row r="144" spans="1:46" x14ac:dyDescent="0.35">
      <c r="A144" t="s">
        <v>480</v>
      </c>
      <c r="B144" t="s">
        <v>481</v>
      </c>
      <c r="C144" t="s">
        <v>928</v>
      </c>
      <c r="D144" t="s">
        <v>926</v>
      </c>
      <c r="F144" t="s">
        <v>65</v>
      </c>
      <c r="G144" s="3">
        <v>2182</v>
      </c>
      <c r="H144" s="3">
        <v>192382</v>
      </c>
      <c r="I144" s="3">
        <v>192382</v>
      </c>
      <c r="J144" s="3">
        <v>0</v>
      </c>
      <c r="K144" s="3">
        <v>0</v>
      </c>
      <c r="L144" s="3">
        <v>0</v>
      </c>
      <c r="M144" s="3">
        <v>1000</v>
      </c>
      <c r="N144" s="3">
        <v>0</v>
      </c>
      <c r="O144" s="3">
        <v>4000</v>
      </c>
      <c r="P144" s="3">
        <v>7000</v>
      </c>
      <c r="Q144" s="3">
        <v>0</v>
      </c>
      <c r="R144" s="3">
        <v>5000</v>
      </c>
      <c r="S144" s="3">
        <v>0</v>
      </c>
      <c r="T144" s="3">
        <v>0</v>
      </c>
      <c r="U144" s="3">
        <v>0</v>
      </c>
      <c r="V144" s="3">
        <v>0</v>
      </c>
      <c r="W144" s="3">
        <v>1000</v>
      </c>
      <c r="X144" s="3">
        <v>0</v>
      </c>
      <c r="Y144" s="3">
        <v>0</v>
      </c>
      <c r="Z144" s="3">
        <v>0</v>
      </c>
      <c r="AA144" s="67">
        <v>13500</v>
      </c>
      <c r="AB144" s="67">
        <v>4500</v>
      </c>
      <c r="AC144" s="3">
        <v>15000</v>
      </c>
      <c r="AD144" s="3">
        <v>0</v>
      </c>
      <c r="AE144" s="3">
        <v>0</v>
      </c>
      <c r="AF144" s="3">
        <v>0</v>
      </c>
      <c r="AG144" s="3">
        <v>0</v>
      </c>
      <c r="AH144" s="3">
        <v>0</v>
      </c>
      <c r="AI144" s="3">
        <v>0</v>
      </c>
      <c r="AJ144" s="3">
        <v>0</v>
      </c>
      <c r="AK144" s="3">
        <v>0</v>
      </c>
      <c r="AL144" s="3">
        <v>0</v>
      </c>
      <c r="AM144" s="3">
        <v>0</v>
      </c>
      <c r="AN144" s="3">
        <v>2500</v>
      </c>
      <c r="AO144" s="3"/>
      <c r="AP144" s="67">
        <v>22000</v>
      </c>
      <c r="AQ144" s="3">
        <v>35500</v>
      </c>
      <c r="AR144" s="3">
        <v>22000</v>
      </c>
      <c r="AS144" s="3">
        <v>22000</v>
      </c>
      <c r="AT144" s="3">
        <v>0</v>
      </c>
    </row>
    <row r="145" spans="1:46" x14ac:dyDescent="0.35">
      <c r="A145" t="s">
        <v>482</v>
      </c>
      <c r="B145" t="s">
        <v>483</v>
      </c>
      <c r="C145" t="s">
        <v>389</v>
      </c>
      <c r="D145" t="s">
        <v>927</v>
      </c>
      <c r="F145" t="s">
        <v>65</v>
      </c>
      <c r="G145" s="3">
        <v>14092</v>
      </c>
      <c r="H145" s="3">
        <v>1242459</v>
      </c>
      <c r="I145" s="3">
        <v>1242459</v>
      </c>
      <c r="J145" s="3">
        <v>0</v>
      </c>
      <c r="K145" s="3">
        <v>4985</v>
      </c>
      <c r="L145" s="3">
        <v>0</v>
      </c>
      <c r="M145" s="3">
        <v>0</v>
      </c>
      <c r="N145" s="3">
        <v>29382</v>
      </c>
      <c r="O145" s="3">
        <v>45879</v>
      </c>
      <c r="P145" s="3">
        <v>53440</v>
      </c>
      <c r="Q145" s="3">
        <v>0</v>
      </c>
      <c r="R145" s="3">
        <v>40422</v>
      </c>
      <c r="S145" s="3">
        <v>0</v>
      </c>
      <c r="T145" s="3">
        <v>0</v>
      </c>
      <c r="U145" s="3">
        <v>0</v>
      </c>
      <c r="V145" s="3">
        <v>0</v>
      </c>
      <c r="W145" s="3">
        <v>76148</v>
      </c>
      <c r="X145" s="3">
        <v>4000</v>
      </c>
      <c r="Y145" s="3">
        <v>0</v>
      </c>
      <c r="Z145" s="3">
        <v>6658</v>
      </c>
      <c r="AA145" s="67">
        <v>195685.5</v>
      </c>
      <c r="AB145" s="67">
        <v>65228.5</v>
      </c>
      <c r="AC145" s="3">
        <v>40052</v>
      </c>
      <c r="AD145" s="3">
        <v>7411</v>
      </c>
      <c r="AE145" s="3">
        <v>5200</v>
      </c>
      <c r="AF145" s="3">
        <v>7159</v>
      </c>
      <c r="AG145" s="3">
        <v>150</v>
      </c>
      <c r="AH145" s="3">
        <v>0</v>
      </c>
      <c r="AI145" s="3">
        <v>0</v>
      </c>
      <c r="AJ145" s="3">
        <v>0</v>
      </c>
      <c r="AK145" s="3">
        <v>0</v>
      </c>
      <c r="AL145" s="3">
        <v>0</v>
      </c>
      <c r="AM145" s="3">
        <v>0</v>
      </c>
      <c r="AN145" s="3">
        <v>474799</v>
      </c>
      <c r="AO145" s="3"/>
      <c r="AP145" s="67">
        <v>599999.5</v>
      </c>
      <c r="AQ145" s="3">
        <v>795685</v>
      </c>
      <c r="AR145" s="3">
        <v>600000</v>
      </c>
      <c r="AS145" s="3">
        <v>600000</v>
      </c>
      <c r="AT145" s="3">
        <v>0</v>
      </c>
    </row>
    <row r="146" spans="1:46" x14ac:dyDescent="0.35">
      <c r="A146" t="s">
        <v>484</v>
      </c>
      <c r="B146" t="s">
        <v>485</v>
      </c>
      <c r="C146" t="s">
        <v>673</v>
      </c>
      <c r="D146" t="s">
        <v>924</v>
      </c>
      <c r="F146" t="s">
        <v>72</v>
      </c>
      <c r="G146" s="3">
        <v>13723</v>
      </c>
      <c r="H146" s="3">
        <v>1209926</v>
      </c>
      <c r="I146" s="3">
        <v>0</v>
      </c>
      <c r="J146" s="3">
        <v>0</v>
      </c>
      <c r="K146" s="3">
        <v>0</v>
      </c>
      <c r="L146" s="3">
        <v>0</v>
      </c>
      <c r="M146" s="3">
        <v>0</v>
      </c>
      <c r="N146" s="3">
        <v>0</v>
      </c>
      <c r="O146" s="3">
        <v>0</v>
      </c>
      <c r="P146" s="3">
        <v>0</v>
      </c>
      <c r="Q146" s="3">
        <v>0</v>
      </c>
      <c r="R146" s="3">
        <v>0</v>
      </c>
      <c r="S146" s="3">
        <v>0</v>
      </c>
      <c r="T146" s="3">
        <v>0</v>
      </c>
      <c r="U146" s="3">
        <v>0</v>
      </c>
      <c r="V146" s="3">
        <v>0</v>
      </c>
      <c r="W146" s="3">
        <v>0</v>
      </c>
      <c r="X146" s="3">
        <v>0</v>
      </c>
      <c r="Y146" s="3">
        <v>0</v>
      </c>
      <c r="Z146" s="3">
        <v>0</v>
      </c>
      <c r="AA146" s="67">
        <v>0</v>
      </c>
      <c r="AB146" s="67">
        <v>0</v>
      </c>
      <c r="AC146" s="3">
        <v>0</v>
      </c>
      <c r="AD146" s="3">
        <v>0</v>
      </c>
      <c r="AE146" s="3">
        <v>0</v>
      </c>
      <c r="AF146" s="3">
        <v>0</v>
      </c>
      <c r="AG146" s="3">
        <v>0</v>
      </c>
      <c r="AH146" s="3">
        <v>0</v>
      </c>
      <c r="AI146" s="3">
        <v>0</v>
      </c>
      <c r="AJ146" s="3">
        <v>0</v>
      </c>
      <c r="AK146" s="3">
        <v>0</v>
      </c>
      <c r="AL146" s="3">
        <v>0</v>
      </c>
      <c r="AM146" s="3">
        <v>0</v>
      </c>
      <c r="AN146" s="3">
        <v>0</v>
      </c>
      <c r="AO146" s="3"/>
      <c r="AP146" s="67">
        <v>0</v>
      </c>
      <c r="AQ146" s="3">
        <v>0</v>
      </c>
      <c r="AR146" s="3">
        <v>0</v>
      </c>
      <c r="AS146" s="3">
        <v>0</v>
      </c>
      <c r="AT146" s="3">
        <v>0</v>
      </c>
    </row>
    <row r="147" spans="1:46" x14ac:dyDescent="0.35">
      <c r="A147" t="s">
        <v>486</v>
      </c>
      <c r="B147" t="s">
        <v>487</v>
      </c>
      <c r="C147" t="s">
        <v>673</v>
      </c>
      <c r="D147" t="s">
        <v>932</v>
      </c>
      <c r="F147" t="s">
        <v>72</v>
      </c>
      <c r="G147" s="3">
        <v>11418</v>
      </c>
      <c r="H147" s="3">
        <v>1006699</v>
      </c>
      <c r="I147" s="3">
        <v>0</v>
      </c>
      <c r="J147" s="3">
        <v>0</v>
      </c>
      <c r="K147" s="3">
        <v>0</v>
      </c>
      <c r="L147" s="3">
        <v>0</v>
      </c>
      <c r="M147" s="3">
        <v>0</v>
      </c>
      <c r="N147" s="3">
        <v>0</v>
      </c>
      <c r="O147" s="3">
        <v>0</v>
      </c>
      <c r="P147" s="3">
        <v>0</v>
      </c>
      <c r="Q147" s="3">
        <v>0</v>
      </c>
      <c r="R147" s="3">
        <v>0</v>
      </c>
      <c r="S147" s="3">
        <v>0</v>
      </c>
      <c r="T147" s="3">
        <v>0</v>
      </c>
      <c r="U147" s="3">
        <v>0</v>
      </c>
      <c r="V147" s="3">
        <v>0</v>
      </c>
      <c r="W147" s="3">
        <v>0</v>
      </c>
      <c r="X147" s="3">
        <v>0</v>
      </c>
      <c r="Y147" s="3">
        <v>0</v>
      </c>
      <c r="Z147" s="3">
        <v>0</v>
      </c>
      <c r="AA147" s="67">
        <v>0</v>
      </c>
      <c r="AB147" s="67">
        <v>0</v>
      </c>
      <c r="AC147" s="3">
        <v>0</v>
      </c>
      <c r="AD147" s="3">
        <v>0</v>
      </c>
      <c r="AE147" s="3">
        <v>0</v>
      </c>
      <c r="AF147" s="3">
        <v>0</v>
      </c>
      <c r="AG147" s="3">
        <v>0</v>
      </c>
      <c r="AH147" s="3">
        <v>0</v>
      </c>
      <c r="AI147" s="3">
        <v>0</v>
      </c>
      <c r="AJ147" s="3">
        <v>0</v>
      </c>
      <c r="AK147" s="3">
        <v>0</v>
      </c>
      <c r="AL147" s="3">
        <v>0</v>
      </c>
      <c r="AM147" s="3">
        <v>0</v>
      </c>
      <c r="AN147" s="3">
        <v>0</v>
      </c>
      <c r="AO147" s="3"/>
      <c r="AP147" s="67">
        <v>0</v>
      </c>
      <c r="AQ147" s="3">
        <v>0</v>
      </c>
      <c r="AR147" s="3">
        <v>0</v>
      </c>
      <c r="AS147" s="3">
        <v>0</v>
      </c>
      <c r="AT147" s="3">
        <v>0</v>
      </c>
    </row>
    <row r="148" spans="1:46" x14ac:dyDescent="0.35">
      <c r="A148" t="s">
        <v>488</v>
      </c>
      <c r="B148" t="s">
        <v>489</v>
      </c>
      <c r="C148" t="s">
        <v>891</v>
      </c>
      <c r="D148" t="s">
        <v>922</v>
      </c>
      <c r="F148" t="s">
        <v>72</v>
      </c>
      <c r="G148" s="3">
        <v>8185</v>
      </c>
      <c r="H148" s="3">
        <v>721653</v>
      </c>
      <c r="I148" s="3">
        <v>721653</v>
      </c>
      <c r="J148" s="3">
        <v>0</v>
      </c>
      <c r="K148" s="3">
        <v>0</v>
      </c>
      <c r="L148" s="3">
        <v>0</v>
      </c>
      <c r="M148" s="3">
        <v>0</v>
      </c>
      <c r="N148" s="3">
        <v>0</v>
      </c>
      <c r="O148" s="3">
        <v>0</v>
      </c>
      <c r="P148" s="3">
        <v>0</v>
      </c>
      <c r="Q148" s="3">
        <v>0</v>
      </c>
      <c r="R148" s="3">
        <v>0</v>
      </c>
      <c r="S148" s="3">
        <v>0</v>
      </c>
      <c r="T148" s="3">
        <v>0</v>
      </c>
      <c r="U148" s="3">
        <v>0</v>
      </c>
      <c r="V148" s="3">
        <v>0</v>
      </c>
      <c r="W148" s="3">
        <v>0</v>
      </c>
      <c r="X148" s="3">
        <v>0</v>
      </c>
      <c r="Y148" s="3">
        <v>0</v>
      </c>
      <c r="Z148" s="3">
        <v>0</v>
      </c>
      <c r="AA148" s="67">
        <v>0</v>
      </c>
      <c r="AB148" s="67">
        <v>0</v>
      </c>
      <c r="AC148" s="3">
        <v>0</v>
      </c>
      <c r="AD148" s="3">
        <v>0</v>
      </c>
      <c r="AE148" s="3">
        <v>0</v>
      </c>
      <c r="AF148" s="3">
        <v>0</v>
      </c>
      <c r="AG148" s="3">
        <v>0</v>
      </c>
      <c r="AH148" s="3">
        <v>0</v>
      </c>
      <c r="AI148" s="3">
        <v>0</v>
      </c>
      <c r="AJ148" s="3">
        <v>0</v>
      </c>
      <c r="AK148" s="3">
        <v>0</v>
      </c>
      <c r="AL148" s="3">
        <v>0</v>
      </c>
      <c r="AM148" s="3">
        <v>0</v>
      </c>
      <c r="AN148" s="3">
        <v>0</v>
      </c>
      <c r="AO148" s="3"/>
      <c r="AP148" s="67">
        <v>0</v>
      </c>
      <c r="AQ148" s="3">
        <v>0</v>
      </c>
      <c r="AR148" s="3">
        <v>0</v>
      </c>
      <c r="AS148" s="3">
        <v>0</v>
      </c>
      <c r="AT148" s="3">
        <v>0</v>
      </c>
    </row>
    <row r="149" spans="1:46" x14ac:dyDescent="0.35">
      <c r="A149" t="s">
        <v>490</v>
      </c>
      <c r="B149" t="s">
        <v>491</v>
      </c>
      <c r="C149" t="s">
        <v>925</v>
      </c>
      <c r="D149" t="s">
        <v>926</v>
      </c>
      <c r="F149" t="s">
        <v>65</v>
      </c>
      <c r="G149" s="3">
        <v>2965</v>
      </c>
      <c r="H149" s="3">
        <v>261417</v>
      </c>
      <c r="I149" s="3">
        <v>261417</v>
      </c>
      <c r="J149" s="3">
        <v>13359</v>
      </c>
      <c r="K149" s="3">
        <v>0</v>
      </c>
      <c r="L149" s="3">
        <v>0</v>
      </c>
      <c r="M149" s="3">
        <v>4800</v>
      </c>
      <c r="N149" s="3">
        <v>0</v>
      </c>
      <c r="O149" s="3">
        <v>1122</v>
      </c>
      <c r="P149" s="3">
        <v>0</v>
      </c>
      <c r="Q149" s="3">
        <v>0</v>
      </c>
      <c r="R149" s="3">
        <v>0</v>
      </c>
      <c r="S149" s="3">
        <v>0</v>
      </c>
      <c r="T149" s="3">
        <v>0</v>
      </c>
      <c r="U149" s="3">
        <v>230</v>
      </c>
      <c r="V149" s="3">
        <v>0</v>
      </c>
      <c r="W149" s="3">
        <v>0</v>
      </c>
      <c r="X149" s="3">
        <v>0</v>
      </c>
      <c r="Y149" s="3">
        <v>0</v>
      </c>
      <c r="Z149" s="3">
        <v>1069</v>
      </c>
      <c r="AA149" s="67">
        <v>15435</v>
      </c>
      <c r="AB149" s="67">
        <v>5145</v>
      </c>
      <c r="AC149" s="3">
        <v>3905</v>
      </c>
      <c r="AD149" s="3">
        <v>915</v>
      </c>
      <c r="AE149" s="3">
        <v>0</v>
      </c>
      <c r="AF149" s="3">
        <v>0</v>
      </c>
      <c r="AG149" s="3">
        <v>0</v>
      </c>
      <c r="AH149" s="3">
        <v>0</v>
      </c>
      <c r="AI149" s="3">
        <v>0</v>
      </c>
      <c r="AJ149" s="3">
        <v>0</v>
      </c>
      <c r="AK149" s="3">
        <v>0</v>
      </c>
      <c r="AL149" s="3">
        <v>0</v>
      </c>
      <c r="AM149" s="3">
        <v>0</v>
      </c>
      <c r="AN149" s="3">
        <v>1056</v>
      </c>
      <c r="AO149" s="3"/>
      <c r="AP149" s="67">
        <v>11021</v>
      </c>
      <c r="AQ149" s="3">
        <v>26456</v>
      </c>
      <c r="AR149" s="3">
        <v>11021</v>
      </c>
      <c r="AS149" s="3">
        <v>11021</v>
      </c>
      <c r="AT149" s="3">
        <v>0</v>
      </c>
    </row>
    <row r="150" spans="1:46" x14ac:dyDescent="0.35">
      <c r="A150" t="s">
        <v>492</v>
      </c>
      <c r="B150" t="s">
        <v>493</v>
      </c>
      <c r="C150" t="s">
        <v>389</v>
      </c>
      <c r="D150" t="s">
        <v>922</v>
      </c>
      <c r="F150" t="s">
        <v>72</v>
      </c>
      <c r="G150" s="3">
        <v>80376</v>
      </c>
      <c r="H150" s="3">
        <v>7086568</v>
      </c>
      <c r="I150" s="3">
        <v>7086568</v>
      </c>
      <c r="J150" s="3">
        <v>0</v>
      </c>
      <c r="K150" s="3">
        <v>0</v>
      </c>
      <c r="L150" s="3">
        <v>0</v>
      </c>
      <c r="M150" s="3">
        <v>0</v>
      </c>
      <c r="N150" s="3">
        <v>0</v>
      </c>
      <c r="O150" s="3">
        <v>0</v>
      </c>
      <c r="P150" s="3">
        <v>0</v>
      </c>
      <c r="Q150" s="3">
        <v>0</v>
      </c>
      <c r="R150" s="3">
        <v>0</v>
      </c>
      <c r="S150" s="3">
        <v>0</v>
      </c>
      <c r="T150" s="3">
        <v>0</v>
      </c>
      <c r="U150" s="3">
        <v>0</v>
      </c>
      <c r="V150" s="3">
        <v>0</v>
      </c>
      <c r="W150" s="3">
        <v>0</v>
      </c>
      <c r="X150" s="3">
        <v>0</v>
      </c>
      <c r="Y150" s="3">
        <v>0</v>
      </c>
      <c r="Z150" s="3">
        <v>0</v>
      </c>
      <c r="AA150" s="67">
        <v>0</v>
      </c>
      <c r="AB150" s="67">
        <v>0</v>
      </c>
      <c r="AC150" s="3">
        <v>0</v>
      </c>
      <c r="AD150" s="3">
        <v>0</v>
      </c>
      <c r="AE150" s="3">
        <v>0</v>
      </c>
      <c r="AF150" s="3">
        <v>0</v>
      </c>
      <c r="AG150" s="3">
        <v>0</v>
      </c>
      <c r="AH150" s="3">
        <v>0</v>
      </c>
      <c r="AI150" s="3">
        <v>0</v>
      </c>
      <c r="AJ150" s="3">
        <v>0</v>
      </c>
      <c r="AK150" s="3">
        <v>0</v>
      </c>
      <c r="AL150" s="3">
        <v>0</v>
      </c>
      <c r="AM150" s="3">
        <v>0</v>
      </c>
      <c r="AN150" s="3">
        <v>0</v>
      </c>
      <c r="AO150" s="3"/>
      <c r="AP150" s="67">
        <v>0</v>
      </c>
      <c r="AQ150" s="3">
        <v>0</v>
      </c>
      <c r="AR150" s="3">
        <v>0</v>
      </c>
      <c r="AS150" s="3">
        <v>0</v>
      </c>
      <c r="AT150" s="3">
        <v>0</v>
      </c>
    </row>
    <row r="151" spans="1:46" x14ac:dyDescent="0.35">
      <c r="A151" t="s">
        <v>494</v>
      </c>
      <c r="B151" t="s">
        <v>495</v>
      </c>
      <c r="C151" t="s">
        <v>925</v>
      </c>
      <c r="D151" t="s">
        <v>926</v>
      </c>
      <c r="F151" t="s">
        <v>65</v>
      </c>
      <c r="G151" s="3">
        <v>5715</v>
      </c>
      <c r="H151" s="3">
        <v>503878</v>
      </c>
      <c r="I151" s="3">
        <v>503878</v>
      </c>
      <c r="J151" s="3">
        <v>1082</v>
      </c>
      <c r="K151" s="3">
        <v>0</v>
      </c>
      <c r="L151" s="3">
        <v>0</v>
      </c>
      <c r="M151" s="3">
        <v>0</v>
      </c>
      <c r="N151" s="3">
        <v>0</v>
      </c>
      <c r="O151" s="3">
        <v>180000</v>
      </c>
      <c r="P151" s="3">
        <v>50000</v>
      </c>
      <c r="Q151" s="3">
        <v>0</v>
      </c>
      <c r="R151" s="3">
        <v>0</v>
      </c>
      <c r="S151" s="3">
        <v>0</v>
      </c>
      <c r="T151" s="3">
        <v>0</v>
      </c>
      <c r="U151" s="3">
        <v>0</v>
      </c>
      <c r="V151" s="3">
        <v>0</v>
      </c>
      <c r="W151" s="3">
        <v>2500</v>
      </c>
      <c r="X151" s="3">
        <v>0</v>
      </c>
      <c r="Y151" s="3">
        <v>2500</v>
      </c>
      <c r="Z151" s="3">
        <v>300000</v>
      </c>
      <c r="AA151" s="67">
        <v>402061.5</v>
      </c>
      <c r="AB151" s="67">
        <v>134020.5</v>
      </c>
      <c r="AC151" s="3">
        <v>20000</v>
      </c>
      <c r="AD151" s="3">
        <v>0</v>
      </c>
      <c r="AE151" s="3">
        <v>0</v>
      </c>
      <c r="AF151" s="3">
        <v>12250</v>
      </c>
      <c r="AG151" s="3">
        <v>0</v>
      </c>
      <c r="AH151" s="3">
        <v>25000</v>
      </c>
      <c r="AI151" s="3">
        <v>0</v>
      </c>
      <c r="AJ151" s="3">
        <v>50000</v>
      </c>
      <c r="AK151" s="3">
        <v>5000</v>
      </c>
      <c r="AL151" s="3">
        <v>25000</v>
      </c>
      <c r="AM151" s="3">
        <v>0</v>
      </c>
      <c r="AN151" s="3">
        <v>0</v>
      </c>
      <c r="AO151" s="3"/>
      <c r="AP151" s="67">
        <v>271270.5</v>
      </c>
      <c r="AQ151" s="3">
        <v>673332</v>
      </c>
      <c r="AR151" s="3">
        <v>271271</v>
      </c>
      <c r="AS151" s="3">
        <v>271271</v>
      </c>
      <c r="AT151" s="3">
        <v>0</v>
      </c>
    </row>
    <row r="152" spans="1:46" x14ac:dyDescent="0.35">
      <c r="A152" t="s">
        <v>496</v>
      </c>
      <c r="B152" t="s">
        <v>497</v>
      </c>
      <c r="C152" t="s">
        <v>891</v>
      </c>
      <c r="D152" t="s">
        <v>929</v>
      </c>
      <c r="F152" t="s">
        <v>65</v>
      </c>
      <c r="G152" s="3">
        <v>11394</v>
      </c>
      <c r="H152" s="3">
        <v>1004583</v>
      </c>
      <c r="I152" s="3">
        <v>1004583</v>
      </c>
      <c r="J152" s="3">
        <v>14648</v>
      </c>
      <c r="K152" s="3">
        <v>0</v>
      </c>
      <c r="L152" s="3">
        <v>0</v>
      </c>
      <c r="M152" s="3">
        <v>2994</v>
      </c>
      <c r="N152" s="3">
        <v>0</v>
      </c>
      <c r="O152" s="3">
        <v>13507</v>
      </c>
      <c r="P152" s="3">
        <v>61076</v>
      </c>
      <c r="Q152" s="3">
        <v>0</v>
      </c>
      <c r="R152" s="3">
        <v>0</v>
      </c>
      <c r="S152" s="3">
        <v>0</v>
      </c>
      <c r="T152" s="3">
        <v>0</v>
      </c>
      <c r="U152" s="3">
        <v>0</v>
      </c>
      <c r="V152" s="3">
        <v>0</v>
      </c>
      <c r="W152" s="3">
        <v>0</v>
      </c>
      <c r="X152" s="3">
        <v>0</v>
      </c>
      <c r="Y152" s="3">
        <v>0</v>
      </c>
      <c r="Z152" s="3">
        <v>0</v>
      </c>
      <c r="AA152" s="67">
        <v>69168.75</v>
      </c>
      <c r="AB152" s="67">
        <v>23056.25</v>
      </c>
      <c r="AC152" s="3">
        <v>9243</v>
      </c>
      <c r="AD152" s="3">
        <v>0</v>
      </c>
      <c r="AE152" s="3">
        <v>0</v>
      </c>
      <c r="AF152" s="3">
        <v>160969</v>
      </c>
      <c r="AG152" s="3">
        <v>0</v>
      </c>
      <c r="AH152" s="3">
        <v>32128</v>
      </c>
      <c r="AI152" s="3">
        <v>0</v>
      </c>
      <c r="AJ152" s="3">
        <v>0</v>
      </c>
      <c r="AK152" s="3">
        <v>0</v>
      </c>
      <c r="AL152" s="3">
        <v>0</v>
      </c>
      <c r="AM152" s="3">
        <v>0</v>
      </c>
      <c r="AN152" s="3">
        <v>0</v>
      </c>
      <c r="AO152" s="3"/>
      <c r="AP152" s="67">
        <v>225396.25</v>
      </c>
      <c r="AQ152" s="3">
        <v>294565</v>
      </c>
      <c r="AR152" s="3">
        <v>225396</v>
      </c>
      <c r="AS152" s="3">
        <v>225396</v>
      </c>
      <c r="AT152" s="3">
        <v>0</v>
      </c>
    </row>
    <row r="153" spans="1:46" x14ac:dyDescent="0.35">
      <c r="A153" t="s">
        <v>498</v>
      </c>
      <c r="B153" t="s">
        <v>499</v>
      </c>
      <c r="C153" t="s">
        <v>925</v>
      </c>
      <c r="D153" t="s">
        <v>926</v>
      </c>
      <c r="F153" t="s">
        <v>65</v>
      </c>
      <c r="G153" s="3">
        <v>4964</v>
      </c>
      <c r="H153" s="3">
        <v>437665</v>
      </c>
      <c r="I153" s="3">
        <v>437665</v>
      </c>
      <c r="J153" s="3">
        <v>1681</v>
      </c>
      <c r="K153" s="3">
        <v>0</v>
      </c>
      <c r="L153" s="3">
        <v>0</v>
      </c>
      <c r="M153" s="3">
        <v>0</v>
      </c>
      <c r="N153" s="3">
        <v>0</v>
      </c>
      <c r="O153" s="3">
        <v>285172</v>
      </c>
      <c r="P153" s="3">
        <v>252530</v>
      </c>
      <c r="Q153" s="3">
        <v>0</v>
      </c>
      <c r="R153" s="3">
        <v>0</v>
      </c>
      <c r="S153" s="3">
        <v>0</v>
      </c>
      <c r="T153" s="3">
        <v>0</v>
      </c>
      <c r="U153" s="3">
        <v>0</v>
      </c>
      <c r="V153" s="3">
        <v>0</v>
      </c>
      <c r="W153" s="3">
        <v>10000</v>
      </c>
      <c r="X153" s="3">
        <v>0</v>
      </c>
      <c r="Y153" s="3">
        <v>2500</v>
      </c>
      <c r="Z153" s="3">
        <v>330906</v>
      </c>
      <c r="AA153" s="67">
        <v>662091.75</v>
      </c>
      <c r="AB153" s="67">
        <v>220697.25</v>
      </c>
      <c r="AC153" s="3">
        <v>475</v>
      </c>
      <c r="AD153" s="3">
        <v>0</v>
      </c>
      <c r="AE153" s="3">
        <v>0</v>
      </c>
      <c r="AF153" s="3">
        <v>777</v>
      </c>
      <c r="AG153" s="3">
        <v>0</v>
      </c>
      <c r="AH153" s="3">
        <v>2158</v>
      </c>
      <c r="AI153" s="3">
        <v>0</v>
      </c>
      <c r="AJ153" s="3">
        <v>0</v>
      </c>
      <c r="AK153" s="3">
        <v>5000</v>
      </c>
      <c r="AL153" s="3">
        <v>0</v>
      </c>
      <c r="AM153" s="3">
        <v>0</v>
      </c>
      <c r="AN153" s="3">
        <v>0</v>
      </c>
      <c r="AO153" s="3"/>
      <c r="AP153" s="67">
        <v>229107.25</v>
      </c>
      <c r="AQ153" s="3">
        <v>891199</v>
      </c>
      <c r="AR153" s="3">
        <v>229107</v>
      </c>
      <c r="AS153" s="3">
        <v>229107</v>
      </c>
      <c r="AT153" s="3">
        <v>0</v>
      </c>
    </row>
    <row r="154" spans="1:46" x14ac:dyDescent="0.35">
      <c r="A154" t="s">
        <v>500</v>
      </c>
      <c r="B154" t="s">
        <v>501</v>
      </c>
      <c r="C154" t="s">
        <v>891</v>
      </c>
      <c r="D154" t="s">
        <v>929</v>
      </c>
      <c r="F154" t="s">
        <v>65</v>
      </c>
      <c r="G154" s="3">
        <v>41823</v>
      </c>
      <c r="H154" s="3">
        <v>3687438</v>
      </c>
      <c r="I154" s="3">
        <v>3687438</v>
      </c>
      <c r="J154" s="3">
        <v>236621</v>
      </c>
      <c r="K154" s="3">
        <v>0</v>
      </c>
      <c r="L154" s="3">
        <v>0</v>
      </c>
      <c r="M154" s="3">
        <v>0</v>
      </c>
      <c r="N154" s="3">
        <v>0</v>
      </c>
      <c r="O154" s="3">
        <v>105000</v>
      </c>
      <c r="P154" s="3">
        <v>16000</v>
      </c>
      <c r="Q154" s="3">
        <v>0</v>
      </c>
      <c r="R154" s="3">
        <v>6800</v>
      </c>
      <c r="S154" s="3">
        <v>0</v>
      </c>
      <c r="T154" s="3">
        <v>0</v>
      </c>
      <c r="U154" s="3">
        <v>0</v>
      </c>
      <c r="V154" s="3">
        <v>0</v>
      </c>
      <c r="W154" s="3">
        <v>800</v>
      </c>
      <c r="X154" s="3">
        <v>0</v>
      </c>
      <c r="Y154" s="3">
        <v>0</v>
      </c>
      <c r="Z154" s="3">
        <v>0</v>
      </c>
      <c r="AA154" s="67">
        <v>273915.75</v>
      </c>
      <c r="AB154" s="67">
        <v>91305.25</v>
      </c>
      <c r="AC154" s="3">
        <v>17000</v>
      </c>
      <c r="AD154" s="3">
        <v>65000</v>
      </c>
      <c r="AE154" s="3">
        <v>0</v>
      </c>
      <c r="AF154" s="3">
        <v>500000</v>
      </c>
      <c r="AG154" s="3">
        <v>0</v>
      </c>
      <c r="AH154" s="3">
        <v>0</v>
      </c>
      <c r="AI154" s="3">
        <v>0</v>
      </c>
      <c r="AJ154" s="3">
        <v>0</v>
      </c>
      <c r="AK154" s="3">
        <v>0</v>
      </c>
      <c r="AL154" s="3">
        <v>0</v>
      </c>
      <c r="AM154" s="3">
        <v>0</v>
      </c>
      <c r="AN154" s="3">
        <v>87500</v>
      </c>
      <c r="AO154" s="3"/>
      <c r="AP154" s="67">
        <v>760805.25</v>
      </c>
      <c r="AQ154" s="3">
        <v>1034721</v>
      </c>
      <c r="AR154" s="3">
        <v>760805</v>
      </c>
      <c r="AS154" s="3">
        <v>760805</v>
      </c>
      <c r="AT154" s="3">
        <v>0</v>
      </c>
    </row>
    <row r="155" spans="1:46" x14ac:dyDescent="0.35">
      <c r="A155" t="s">
        <v>502</v>
      </c>
      <c r="B155" t="s">
        <v>503</v>
      </c>
      <c r="C155" t="s">
        <v>399</v>
      </c>
      <c r="D155" t="s">
        <v>929</v>
      </c>
      <c r="F155" t="s">
        <v>65</v>
      </c>
      <c r="G155" s="3">
        <v>1861</v>
      </c>
      <c r="H155" s="3">
        <v>164080</v>
      </c>
      <c r="I155" s="3">
        <v>164080</v>
      </c>
      <c r="J155" s="3">
        <v>0</v>
      </c>
      <c r="K155" s="3">
        <v>0</v>
      </c>
      <c r="L155" s="3">
        <v>0</v>
      </c>
      <c r="M155" s="3">
        <v>0</v>
      </c>
      <c r="N155" s="3">
        <v>0</v>
      </c>
      <c r="O155" s="3">
        <v>14083</v>
      </c>
      <c r="P155" s="3">
        <v>19318</v>
      </c>
      <c r="Q155" s="3">
        <v>0</v>
      </c>
      <c r="R155" s="3">
        <v>0</v>
      </c>
      <c r="S155" s="3">
        <v>53446</v>
      </c>
      <c r="T155" s="3">
        <v>0</v>
      </c>
      <c r="U155" s="3">
        <v>0</v>
      </c>
      <c r="V155" s="3">
        <v>0</v>
      </c>
      <c r="W155" s="3">
        <v>0</v>
      </c>
      <c r="X155" s="3">
        <v>0</v>
      </c>
      <c r="Y155" s="3">
        <v>0</v>
      </c>
      <c r="Z155" s="3">
        <v>0</v>
      </c>
      <c r="AA155" s="67">
        <v>65135.25</v>
      </c>
      <c r="AB155" s="67">
        <v>21711.75</v>
      </c>
      <c r="AC155" s="3">
        <v>4086</v>
      </c>
      <c r="AD155" s="3">
        <v>0</v>
      </c>
      <c r="AE155" s="3">
        <v>0</v>
      </c>
      <c r="AF155" s="3">
        <v>0</v>
      </c>
      <c r="AG155" s="3">
        <v>0</v>
      </c>
      <c r="AH155" s="3">
        <v>0</v>
      </c>
      <c r="AI155" s="3">
        <v>0</v>
      </c>
      <c r="AJ155" s="3">
        <v>0</v>
      </c>
      <c r="AK155" s="3">
        <v>0</v>
      </c>
      <c r="AL155" s="3">
        <v>0</v>
      </c>
      <c r="AM155" s="3">
        <v>0</v>
      </c>
      <c r="AN155" s="3">
        <v>0</v>
      </c>
      <c r="AO155" s="3"/>
      <c r="AP155" s="67">
        <v>25797.75</v>
      </c>
      <c r="AQ155" s="3">
        <v>90933</v>
      </c>
      <c r="AR155" s="3">
        <v>25798</v>
      </c>
      <c r="AS155" s="3">
        <v>25798</v>
      </c>
      <c r="AT155" s="3">
        <v>0</v>
      </c>
    </row>
    <row r="156" spans="1:46" x14ac:dyDescent="0.35">
      <c r="A156" t="s">
        <v>504</v>
      </c>
      <c r="B156" t="s">
        <v>505</v>
      </c>
      <c r="C156" t="s">
        <v>921</v>
      </c>
      <c r="D156" t="s">
        <v>931</v>
      </c>
      <c r="F156" t="s">
        <v>72</v>
      </c>
      <c r="G156" s="3">
        <v>33792</v>
      </c>
      <c r="H156" s="3">
        <v>2979363</v>
      </c>
      <c r="I156" s="3">
        <v>2979363</v>
      </c>
      <c r="J156" s="3">
        <v>0</v>
      </c>
      <c r="K156" s="3">
        <v>0</v>
      </c>
      <c r="L156" s="3">
        <v>0</v>
      </c>
      <c r="M156" s="3">
        <v>0</v>
      </c>
      <c r="N156" s="3">
        <v>0</v>
      </c>
      <c r="O156" s="3">
        <v>0</v>
      </c>
      <c r="P156" s="3">
        <v>0</v>
      </c>
      <c r="Q156" s="3">
        <v>0</v>
      </c>
      <c r="R156" s="3">
        <v>0</v>
      </c>
      <c r="S156" s="3">
        <v>0</v>
      </c>
      <c r="T156" s="3">
        <v>0</v>
      </c>
      <c r="U156" s="3">
        <v>0</v>
      </c>
      <c r="V156" s="3">
        <v>0</v>
      </c>
      <c r="W156" s="3">
        <v>0</v>
      </c>
      <c r="X156" s="3">
        <v>0</v>
      </c>
      <c r="Y156" s="3">
        <v>0</v>
      </c>
      <c r="Z156" s="3">
        <v>0</v>
      </c>
      <c r="AA156" s="67">
        <v>0</v>
      </c>
      <c r="AB156" s="67">
        <v>0</v>
      </c>
      <c r="AC156" s="3">
        <v>0</v>
      </c>
      <c r="AD156" s="3">
        <v>0</v>
      </c>
      <c r="AE156" s="3">
        <v>0</v>
      </c>
      <c r="AF156" s="3">
        <v>0</v>
      </c>
      <c r="AG156" s="3">
        <v>0</v>
      </c>
      <c r="AH156" s="3">
        <v>0</v>
      </c>
      <c r="AI156" s="3">
        <v>0</v>
      </c>
      <c r="AJ156" s="3">
        <v>0</v>
      </c>
      <c r="AK156" s="3">
        <v>0</v>
      </c>
      <c r="AL156" s="3">
        <v>0</v>
      </c>
      <c r="AM156" s="3">
        <v>0</v>
      </c>
      <c r="AN156" s="3">
        <v>0</v>
      </c>
      <c r="AO156" s="3"/>
      <c r="AP156" s="67">
        <v>0</v>
      </c>
      <c r="AQ156" s="3">
        <v>0</v>
      </c>
      <c r="AR156" s="3">
        <v>0</v>
      </c>
      <c r="AS156" s="3">
        <v>0</v>
      </c>
      <c r="AT156" s="3">
        <v>0</v>
      </c>
    </row>
    <row r="157" spans="1:46" x14ac:dyDescent="0.35">
      <c r="A157" t="s">
        <v>506</v>
      </c>
      <c r="B157" t="s">
        <v>507</v>
      </c>
      <c r="C157" t="s">
        <v>399</v>
      </c>
      <c r="D157" t="s">
        <v>926</v>
      </c>
      <c r="F157" t="s">
        <v>65</v>
      </c>
      <c r="G157" s="3">
        <v>724</v>
      </c>
      <c r="H157" s="3">
        <v>63833</v>
      </c>
      <c r="I157" s="3">
        <v>63833</v>
      </c>
      <c r="J157" s="3">
        <v>0</v>
      </c>
      <c r="K157" s="3">
        <v>0</v>
      </c>
      <c r="L157" s="3">
        <v>0</v>
      </c>
      <c r="M157" s="3">
        <v>250</v>
      </c>
      <c r="N157" s="3">
        <v>0</v>
      </c>
      <c r="O157" s="3">
        <v>5500</v>
      </c>
      <c r="P157" s="3">
        <v>250</v>
      </c>
      <c r="Q157" s="3">
        <v>0</v>
      </c>
      <c r="R157" s="3">
        <v>0</v>
      </c>
      <c r="S157" s="3">
        <v>0</v>
      </c>
      <c r="T157" s="3">
        <v>0</v>
      </c>
      <c r="U157" s="3">
        <v>0</v>
      </c>
      <c r="V157" s="3">
        <v>0</v>
      </c>
      <c r="W157" s="3">
        <v>100</v>
      </c>
      <c r="X157" s="3">
        <v>100</v>
      </c>
      <c r="Y157" s="3">
        <v>0</v>
      </c>
      <c r="Z157" s="3">
        <v>1750</v>
      </c>
      <c r="AA157" s="67">
        <v>5962.5</v>
      </c>
      <c r="AB157" s="67">
        <v>1987.5</v>
      </c>
      <c r="AC157" s="3">
        <v>0</v>
      </c>
      <c r="AD157" s="3">
        <v>0</v>
      </c>
      <c r="AE157" s="3">
        <v>0</v>
      </c>
      <c r="AF157" s="3">
        <v>0</v>
      </c>
      <c r="AG157" s="3">
        <v>0</v>
      </c>
      <c r="AH157" s="3">
        <v>0</v>
      </c>
      <c r="AI157" s="3">
        <v>0</v>
      </c>
      <c r="AJ157" s="3">
        <v>0</v>
      </c>
      <c r="AK157" s="3">
        <v>0</v>
      </c>
      <c r="AL157" s="3">
        <v>0</v>
      </c>
      <c r="AM157" s="3">
        <v>0</v>
      </c>
      <c r="AN157" s="3">
        <v>0</v>
      </c>
      <c r="AO157" s="3"/>
      <c r="AP157" s="67">
        <v>1987.5</v>
      </c>
      <c r="AQ157" s="3">
        <v>7950</v>
      </c>
      <c r="AR157" s="3">
        <v>1988</v>
      </c>
      <c r="AS157" s="3">
        <v>1988</v>
      </c>
      <c r="AT157" s="3">
        <v>0</v>
      </c>
    </row>
    <row r="158" spans="1:46" x14ac:dyDescent="0.35">
      <c r="A158" t="s">
        <v>508</v>
      </c>
      <c r="B158" t="s">
        <v>509</v>
      </c>
      <c r="C158" t="s">
        <v>921</v>
      </c>
      <c r="D158" t="s">
        <v>931</v>
      </c>
      <c r="F158" t="s">
        <v>72</v>
      </c>
      <c r="G158" s="3">
        <v>6797</v>
      </c>
      <c r="H158" s="3">
        <v>599276</v>
      </c>
      <c r="I158" s="3">
        <v>599276</v>
      </c>
      <c r="J158" s="3">
        <v>0</v>
      </c>
      <c r="K158" s="3">
        <v>0</v>
      </c>
      <c r="L158" s="3">
        <v>0</v>
      </c>
      <c r="M158" s="3">
        <v>0</v>
      </c>
      <c r="N158" s="3">
        <v>0</v>
      </c>
      <c r="O158" s="3">
        <v>0</v>
      </c>
      <c r="P158" s="3">
        <v>0</v>
      </c>
      <c r="Q158" s="3">
        <v>0</v>
      </c>
      <c r="R158" s="3">
        <v>0</v>
      </c>
      <c r="S158" s="3">
        <v>0</v>
      </c>
      <c r="T158" s="3">
        <v>0</v>
      </c>
      <c r="U158" s="3">
        <v>0</v>
      </c>
      <c r="V158" s="3">
        <v>0</v>
      </c>
      <c r="W158" s="3">
        <v>0</v>
      </c>
      <c r="X158" s="3">
        <v>0</v>
      </c>
      <c r="Y158" s="3">
        <v>0</v>
      </c>
      <c r="Z158" s="3">
        <v>0</v>
      </c>
      <c r="AA158" s="67">
        <v>0</v>
      </c>
      <c r="AB158" s="67">
        <v>0</v>
      </c>
      <c r="AC158" s="3">
        <v>0</v>
      </c>
      <c r="AD158" s="3">
        <v>0</v>
      </c>
      <c r="AE158" s="3">
        <v>0</v>
      </c>
      <c r="AF158" s="3">
        <v>0</v>
      </c>
      <c r="AG158" s="3">
        <v>0</v>
      </c>
      <c r="AH158" s="3">
        <v>0</v>
      </c>
      <c r="AI158" s="3">
        <v>0</v>
      </c>
      <c r="AJ158" s="3">
        <v>0</v>
      </c>
      <c r="AK158" s="3">
        <v>0</v>
      </c>
      <c r="AL158" s="3">
        <v>0</v>
      </c>
      <c r="AM158" s="3">
        <v>0</v>
      </c>
      <c r="AN158" s="3">
        <v>0</v>
      </c>
      <c r="AO158" s="3"/>
      <c r="AP158" s="67">
        <v>0</v>
      </c>
      <c r="AQ158" s="3">
        <v>0</v>
      </c>
      <c r="AR158" s="3">
        <v>0</v>
      </c>
      <c r="AS158" s="3">
        <v>0</v>
      </c>
      <c r="AT158" s="3">
        <v>0</v>
      </c>
    </row>
    <row r="159" spans="1:46" x14ac:dyDescent="0.35">
      <c r="A159" t="s">
        <v>510</v>
      </c>
      <c r="B159" t="s">
        <v>511</v>
      </c>
      <c r="C159" t="s">
        <v>921</v>
      </c>
      <c r="D159" t="s">
        <v>922</v>
      </c>
      <c r="F159" t="s">
        <v>65</v>
      </c>
      <c r="G159" s="3">
        <v>10241</v>
      </c>
      <c r="H159" s="3">
        <v>902926</v>
      </c>
      <c r="I159" s="3">
        <v>902926</v>
      </c>
      <c r="J159" s="3">
        <v>41855</v>
      </c>
      <c r="K159" s="3">
        <v>5564</v>
      </c>
      <c r="L159" s="3">
        <v>6300</v>
      </c>
      <c r="M159" s="3">
        <v>10381</v>
      </c>
      <c r="N159" s="3">
        <v>893</v>
      </c>
      <c r="O159" s="3">
        <v>18221</v>
      </c>
      <c r="P159" s="3">
        <v>32854</v>
      </c>
      <c r="Q159" s="3">
        <v>0</v>
      </c>
      <c r="R159" s="3">
        <v>0</v>
      </c>
      <c r="S159" s="3">
        <v>0</v>
      </c>
      <c r="T159" s="3">
        <v>0</v>
      </c>
      <c r="U159" s="3">
        <v>0</v>
      </c>
      <c r="V159" s="3">
        <v>0</v>
      </c>
      <c r="W159" s="3">
        <v>6123</v>
      </c>
      <c r="X159" s="3">
        <v>0</v>
      </c>
      <c r="Y159" s="3">
        <v>2155</v>
      </c>
      <c r="Z159" s="3">
        <v>1304</v>
      </c>
      <c r="AA159" s="67">
        <v>94237.5</v>
      </c>
      <c r="AB159" s="67">
        <v>31412.5</v>
      </c>
      <c r="AC159" s="3">
        <v>10125</v>
      </c>
      <c r="AD159" s="3">
        <v>6386</v>
      </c>
      <c r="AE159" s="3">
        <v>0</v>
      </c>
      <c r="AF159" s="3">
        <v>454</v>
      </c>
      <c r="AG159" s="3">
        <v>0</v>
      </c>
      <c r="AH159" s="3">
        <v>0</v>
      </c>
      <c r="AI159" s="3">
        <v>0</v>
      </c>
      <c r="AJ159" s="3">
        <v>0</v>
      </c>
      <c r="AK159" s="3">
        <v>3882</v>
      </c>
      <c r="AL159" s="3">
        <v>1016</v>
      </c>
      <c r="AM159" s="3">
        <v>0</v>
      </c>
      <c r="AN159" s="3">
        <v>96274</v>
      </c>
      <c r="AO159" s="3"/>
      <c r="AP159" s="67">
        <v>149549.5</v>
      </c>
      <c r="AQ159" s="3">
        <v>243787</v>
      </c>
      <c r="AR159" s="3">
        <v>149550</v>
      </c>
      <c r="AS159" s="3">
        <v>149550</v>
      </c>
      <c r="AT159" s="3">
        <v>0</v>
      </c>
    </row>
    <row r="160" spans="1:46" x14ac:dyDescent="0.35">
      <c r="A160" t="s">
        <v>512</v>
      </c>
      <c r="B160" t="s">
        <v>513</v>
      </c>
      <c r="C160" t="s">
        <v>435</v>
      </c>
      <c r="D160" t="s">
        <v>926</v>
      </c>
      <c r="F160" t="s">
        <v>65</v>
      </c>
      <c r="G160" s="3">
        <v>15827</v>
      </c>
      <c r="H160" s="3">
        <v>1395430</v>
      </c>
      <c r="I160" s="3">
        <v>1395430</v>
      </c>
      <c r="J160" s="3">
        <v>169071</v>
      </c>
      <c r="K160" s="3">
        <v>1400</v>
      </c>
      <c r="L160" s="3">
        <v>0</v>
      </c>
      <c r="M160" s="3">
        <v>11090</v>
      </c>
      <c r="N160" s="3">
        <v>0</v>
      </c>
      <c r="O160" s="3">
        <v>114825</v>
      </c>
      <c r="P160" s="3">
        <v>20117</v>
      </c>
      <c r="Q160" s="3">
        <v>0</v>
      </c>
      <c r="R160" s="3">
        <v>1000</v>
      </c>
      <c r="S160" s="3">
        <v>0</v>
      </c>
      <c r="T160" s="3">
        <v>0</v>
      </c>
      <c r="U160" s="3">
        <v>300</v>
      </c>
      <c r="V160" s="3">
        <v>0</v>
      </c>
      <c r="W160" s="3">
        <v>7432</v>
      </c>
      <c r="X160" s="3">
        <v>0</v>
      </c>
      <c r="Y160" s="3">
        <v>0</v>
      </c>
      <c r="Z160" s="3">
        <v>15000</v>
      </c>
      <c r="AA160" s="67">
        <v>255176.25</v>
      </c>
      <c r="AB160" s="67">
        <v>85058.75</v>
      </c>
      <c r="AC160" s="3">
        <v>4134</v>
      </c>
      <c r="AD160" s="3">
        <v>600</v>
      </c>
      <c r="AE160" s="3">
        <v>0</v>
      </c>
      <c r="AF160" s="3">
        <v>315654</v>
      </c>
      <c r="AG160" s="3">
        <v>0</v>
      </c>
      <c r="AH160" s="3">
        <v>0</v>
      </c>
      <c r="AI160" s="3">
        <v>0</v>
      </c>
      <c r="AJ160" s="3">
        <v>3000</v>
      </c>
      <c r="AK160" s="3">
        <v>3000</v>
      </c>
      <c r="AL160" s="3">
        <v>0</v>
      </c>
      <c r="AM160" s="3">
        <v>0</v>
      </c>
      <c r="AN160" s="3">
        <v>0</v>
      </c>
      <c r="AO160" s="3"/>
      <c r="AP160" s="67">
        <v>411446.75</v>
      </c>
      <c r="AQ160" s="3">
        <v>666623</v>
      </c>
      <c r="AR160" s="3">
        <v>411447</v>
      </c>
      <c r="AS160" s="3">
        <v>411447</v>
      </c>
      <c r="AT160" s="3">
        <v>0</v>
      </c>
    </row>
    <row r="161" spans="1:46" x14ac:dyDescent="0.35">
      <c r="A161" t="s">
        <v>514</v>
      </c>
      <c r="B161" t="s">
        <v>515</v>
      </c>
      <c r="C161" t="s">
        <v>921</v>
      </c>
      <c r="D161" t="s">
        <v>922</v>
      </c>
      <c r="F161" t="s">
        <v>72</v>
      </c>
      <c r="G161" s="3">
        <v>111670</v>
      </c>
      <c r="H161" s="3">
        <v>9845688</v>
      </c>
      <c r="I161" s="3">
        <v>9845688</v>
      </c>
      <c r="J161" s="3">
        <v>0</v>
      </c>
      <c r="K161" s="3">
        <v>0</v>
      </c>
      <c r="L161" s="3">
        <v>0</v>
      </c>
      <c r="M161" s="3">
        <v>0</v>
      </c>
      <c r="N161" s="3">
        <v>0</v>
      </c>
      <c r="O161" s="3">
        <v>0</v>
      </c>
      <c r="P161" s="3">
        <v>0</v>
      </c>
      <c r="Q161" s="3">
        <v>0</v>
      </c>
      <c r="R161" s="3">
        <v>0</v>
      </c>
      <c r="S161" s="3">
        <v>0</v>
      </c>
      <c r="T161" s="3">
        <v>0</v>
      </c>
      <c r="U161" s="3">
        <v>0</v>
      </c>
      <c r="V161" s="3">
        <v>0</v>
      </c>
      <c r="W161" s="3">
        <v>0</v>
      </c>
      <c r="X161" s="3">
        <v>0</v>
      </c>
      <c r="Y161" s="3">
        <v>0</v>
      </c>
      <c r="Z161" s="3">
        <v>0</v>
      </c>
      <c r="AA161" s="67">
        <v>0</v>
      </c>
      <c r="AB161" s="67">
        <v>0</v>
      </c>
      <c r="AC161" s="3">
        <v>0</v>
      </c>
      <c r="AD161" s="3">
        <v>0</v>
      </c>
      <c r="AE161" s="3">
        <v>0</v>
      </c>
      <c r="AF161" s="3">
        <v>0</v>
      </c>
      <c r="AG161" s="3">
        <v>0</v>
      </c>
      <c r="AH161" s="3">
        <v>0</v>
      </c>
      <c r="AI161" s="3">
        <v>0</v>
      </c>
      <c r="AJ161" s="3">
        <v>0</v>
      </c>
      <c r="AK161" s="3">
        <v>0</v>
      </c>
      <c r="AL161" s="3">
        <v>0</v>
      </c>
      <c r="AM161" s="3">
        <v>0</v>
      </c>
      <c r="AN161" s="3">
        <v>0</v>
      </c>
      <c r="AO161" s="3"/>
      <c r="AP161" s="67">
        <v>0</v>
      </c>
      <c r="AQ161" s="3">
        <v>0</v>
      </c>
      <c r="AR161" s="3">
        <v>0</v>
      </c>
      <c r="AS161" s="3">
        <v>0</v>
      </c>
      <c r="AT161" s="3">
        <v>0</v>
      </c>
    </row>
    <row r="162" spans="1:46" x14ac:dyDescent="0.35">
      <c r="A162" t="s">
        <v>516</v>
      </c>
      <c r="B162" t="s">
        <v>517</v>
      </c>
      <c r="C162" t="s">
        <v>435</v>
      </c>
      <c r="D162" t="s">
        <v>926</v>
      </c>
      <c r="F162" t="s">
        <v>65</v>
      </c>
      <c r="G162" s="3">
        <v>21478</v>
      </c>
      <c r="H162" s="3">
        <v>1893666</v>
      </c>
      <c r="I162" s="3">
        <v>1893666</v>
      </c>
      <c r="J162" s="3">
        <v>97931</v>
      </c>
      <c r="K162" s="3">
        <v>0</v>
      </c>
      <c r="L162" s="3">
        <v>0</v>
      </c>
      <c r="M162" s="3">
        <v>0</v>
      </c>
      <c r="N162" s="3">
        <v>0</v>
      </c>
      <c r="O162" s="3">
        <v>72293</v>
      </c>
      <c r="P162" s="3">
        <v>4957</v>
      </c>
      <c r="Q162" s="3">
        <v>0</v>
      </c>
      <c r="R162" s="3">
        <v>4331</v>
      </c>
      <c r="S162" s="3">
        <v>0</v>
      </c>
      <c r="T162" s="3">
        <v>0</v>
      </c>
      <c r="U162" s="3">
        <v>127</v>
      </c>
      <c r="V162" s="3">
        <v>0</v>
      </c>
      <c r="W162" s="3">
        <v>0</v>
      </c>
      <c r="X162" s="3">
        <v>0</v>
      </c>
      <c r="Y162" s="3">
        <v>0</v>
      </c>
      <c r="Z162" s="3">
        <v>0</v>
      </c>
      <c r="AA162" s="67">
        <v>134729.25</v>
      </c>
      <c r="AB162" s="67">
        <v>44909.75</v>
      </c>
      <c r="AC162" s="3">
        <v>71518</v>
      </c>
      <c r="AD162" s="3">
        <v>0</v>
      </c>
      <c r="AE162" s="3">
        <v>0</v>
      </c>
      <c r="AF162" s="3">
        <v>0</v>
      </c>
      <c r="AG162" s="3">
        <v>0</v>
      </c>
      <c r="AH162" s="3">
        <v>7407</v>
      </c>
      <c r="AI162" s="3">
        <v>0</v>
      </c>
      <c r="AJ162" s="3">
        <v>0</v>
      </c>
      <c r="AK162" s="3">
        <v>0</v>
      </c>
      <c r="AL162" s="3">
        <v>0</v>
      </c>
      <c r="AM162" s="3">
        <v>0</v>
      </c>
      <c r="AN162" s="3">
        <v>17552</v>
      </c>
      <c r="AO162" s="3"/>
      <c r="AP162" s="67">
        <v>141386.75</v>
      </c>
      <c r="AQ162" s="3">
        <v>276116</v>
      </c>
      <c r="AR162" s="3">
        <v>141387</v>
      </c>
      <c r="AS162" s="3">
        <v>141387</v>
      </c>
      <c r="AT162" s="3">
        <v>0</v>
      </c>
    </row>
    <row r="163" spans="1:46" x14ac:dyDescent="0.35">
      <c r="A163" t="s">
        <v>518</v>
      </c>
      <c r="B163" t="s">
        <v>519</v>
      </c>
      <c r="C163" t="s">
        <v>891</v>
      </c>
      <c r="D163" t="s">
        <v>922</v>
      </c>
      <c r="F163" t="s">
        <v>65</v>
      </c>
      <c r="G163" s="3">
        <v>11657</v>
      </c>
      <c r="H163" s="3">
        <v>1027771</v>
      </c>
      <c r="I163" s="3">
        <v>1027771</v>
      </c>
      <c r="J163" s="3">
        <v>8512</v>
      </c>
      <c r="K163" s="3">
        <v>0</v>
      </c>
      <c r="L163" s="3">
        <v>0</v>
      </c>
      <c r="M163" s="3">
        <v>0</v>
      </c>
      <c r="N163" s="3">
        <v>0</v>
      </c>
      <c r="O163" s="3">
        <v>19438</v>
      </c>
      <c r="P163" s="3">
        <v>14413</v>
      </c>
      <c r="Q163" s="3">
        <v>0</v>
      </c>
      <c r="R163" s="3">
        <v>3449</v>
      </c>
      <c r="S163" s="3">
        <v>0</v>
      </c>
      <c r="T163" s="3">
        <v>0</v>
      </c>
      <c r="U163" s="3">
        <v>0</v>
      </c>
      <c r="V163" s="3">
        <v>0</v>
      </c>
      <c r="W163" s="3">
        <v>495</v>
      </c>
      <c r="X163" s="3">
        <v>0</v>
      </c>
      <c r="Y163" s="3">
        <v>0</v>
      </c>
      <c r="Z163" s="3">
        <v>0</v>
      </c>
      <c r="AA163" s="67">
        <v>34730.25</v>
      </c>
      <c r="AB163" s="67">
        <v>11576.75</v>
      </c>
      <c r="AC163" s="3">
        <v>4432</v>
      </c>
      <c r="AD163" s="3">
        <v>0</v>
      </c>
      <c r="AE163" s="3">
        <v>0</v>
      </c>
      <c r="AF163" s="3">
        <v>17721</v>
      </c>
      <c r="AG163" s="3">
        <v>0</v>
      </c>
      <c r="AH163" s="3">
        <v>113691</v>
      </c>
      <c r="AI163" s="3">
        <v>0</v>
      </c>
      <c r="AJ163" s="3">
        <v>0</v>
      </c>
      <c r="AK163" s="3">
        <v>0</v>
      </c>
      <c r="AL163" s="3">
        <v>0</v>
      </c>
      <c r="AM163" s="3">
        <v>0</v>
      </c>
      <c r="AN163" s="3">
        <v>0</v>
      </c>
      <c r="AO163" s="3"/>
      <c r="AP163" s="67">
        <v>147420.75</v>
      </c>
      <c r="AQ163" s="3">
        <v>182151</v>
      </c>
      <c r="AR163" s="3">
        <v>147421</v>
      </c>
      <c r="AS163" s="3">
        <v>147421</v>
      </c>
      <c r="AT163" s="3">
        <v>0</v>
      </c>
    </row>
    <row r="164" spans="1:46" x14ac:dyDescent="0.35">
      <c r="A164" t="s">
        <v>520</v>
      </c>
      <c r="B164" t="s">
        <v>521</v>
      </c>
      <c r="C164" t="s">
        <v>389</v>
      </c>
      <c r="D164" t="s">
        <v>927</v>
      </c>
      <c r="F164" t="s">
        <v>65</v>
      </c>
      <c r="G164" s="3">
        <v>94654</v>
      </c>
      <c r="H164" s="3">
        <v>8345427</v>
      </c>
      <c r="I164" s="3">
        <v>8345427</v>
      </c>
      <c r="J164" s="3">
        <v>267000</v>
      </c>
      <c r="K164" s="3">
        <v>10000</v>
      </c>
      <c r="L164" s="3">
        <v>0</v>
      </c>
      <c r="M164" s="3">
        <v>15000</v>
      </c>
      <c r="N164" s="3">
        <v>0</v>
      </c>
      <c r="O164" s="3">
        <v>37000</v>
      </c>
      <c r="P164" s="3">
        <v>60000</v>
      </c>
      <c r="Q164" s="3">
        <v>0</v>
      </c>
      <c r="R164" s="3">
        <v>0</v>
      </c>
      <c r="S164" s="3">
        <v>0</v>
      </c>
      <c r="T164" s="3">
        <v>160000</v>
      </c>
      <c r="U164" s="3">
        <v>0</v>
      </c>
      <c r="V164" s="3">
        <v>0</v>
      </c>
      <c r="W164" s="3">
        <v>8000</v>
      </c>
      <c r="X164" s="3">
        <v>0</v>
      </c>
      <c r="Y164" s="3">
        <v>5000</v>
      </c>
      <c r="Z164" s="3">
        <v>0</v>
      </c>
      <c r="AA164" s="67">
        <v>421500</v>
      </c>
      <c r="AB164" s="67">
        <v>140500</v>
      </c>
      <c r="AC164" s="3">
        <v>119000</v>
      </c>
      <c r="AD164" s="3">
        <v>0</v>
      </c>
      <c r="AE164" s="3">
        <v>0</v>
      </c>
      <c r="AF164" s="3">
        <v>0</v>
      </c>
      <c r="AG164" s="3">
        <v>0</v>
      </c>
      <c r="AH164" s="3">
        <v>20000</v>
      </c>
      <c r="AI164" s="3">
        <v>0</v>
      </c>
      <c r="AJ164" s="3">
        <v>0</v>
      </c>
      <c r="AK164" s="3">
        <v>0</v>
      </c>
      <c r="AL164" s="3">
        <v>0</v>
      </c>
      <c r="AM164" s="3">
        <v>0</v>
      </c>
      <c r="AN164" s="3">
        <v>0</v>
      </c>
      <c r="AO164" s="3"/>
      <c r="AP164" s="67">
        <v>279500</v>
      </c>
      <c r="AQ164" s="3">
        <v>701000</v>
      </c>
      <c r="AR164" s="3">
        <v>279500</v>
      </c>
      <c r="AS164" s="3">
        <v>279500</v>
      </c>
      <c r="AT164" s="3">
        <v>0</v>
      </c>
    </row>
    <row r="165" spans="1:46" x14ac:dyDescent="0.35">
      <c r="A165" t="s">
        <v>522</v>
      </c>
      <c r="B165" t="s">
        <v>523</v>
      </c>
      <c r="C165" t="s">
        <v>389</v>
      </c>
      <c r="D165" t="s">
        <v>927</v>
      </c>
      <c r="F165" t="s">
        <v>65</v>
      </c>
      <c r="G165" s="3">
        <v>13041</v>
      </c>
      <c r="H165" s="3">
        <v>1149795</v>
      </c>
      <c r="I165" s="3">
        <v>1149795</v>
      </c>
      <c r="J165" s="3">
        <v>100440</v>
      </c>
      <c r="K165" s="3">
        <v>0</v>
      </c>
      <c r="L165" s="3">
        <v>0</v>
      </c>
      <c r="M165" s="3">
        <v>6000</v>
      </c>
      <c r="N165" s="3">
        <v>0</v>
      </c>
      <c r="O165" s="3">
        <v>189596</v>
      </c>
      <c r="P165" s="3">
        <v>3623</v>
      </c>
      <c r="Q165" s="3">
        <v>0</v>
      </c>
      <c r="R165" s="3">
        <v>16283</v>
      </c>
      <c r="S165" s="3">
        <v>0</v>
      </c>
      <c r="T165" s="3">
        <v>0</v>
      </c>
      <c r="U165" s="3">
        <v>0</v>
      </c>
      <c r="V165" s="3">
        <v>0</v>
      </c>
      <c r="W165" s="3">
        <v>474</v>
      </c>
      <c r="X165" s="3">
        <v>0</v>
      </c>
      <c r="Y165" s="3">
        <v>0</v>
      </c>
      <c r="Z165" s="3">
        <v>445</v>
      </c>
      <c r="AA165" s="67">
        <v>237645.75</v>
      </c>
      <c r="AB165" s="67">
        <v>79215.25</v>
      </c>
      <c r="AC165" s="3">
        <v>67469</v>
      </c>
      <c r="AD165" s="3">
        <v>0</v>
      </c>
      <c r="AE165" s="3">
        <v>0</v>
      </c>
      <c r="AF165" s="3">
        <v>55000</v>
      </c>
      <c r="AG165" s="3">
        <v>0</v>
      </c>
      <c r="AH165" s="3">
        <v>0</v>
      </c>
      <c r="AI165" s="3">
        <v>0</v>
      </c>
      <c r="AJ165" s="3">
        <v>0</v>
      </c>
      <c r="AK165" s="3">
        <v>0</v>
      </c>
      <c r="AL165" s="3">
        <v>0</v>
      </c>
      <c r="AM165" s="3">
        <v>0</v>
      </c>
      <c r="AN165" s="3">
        <v>0</v>
      </c>
      <c r="AO165" s="3"/>
      <c r="AP165" s="67">
        <v>201684.25</v>
      </c>
      <c r="AQ165" s="3">
        <v>439330</v>
      </c>
      <c r="AR165" s="3">
        <v>201684</v>
      </c>
      <c r="AS165" s="3">
        <v>201684</v>
      </c>
      <c r="AT165" s="3">
        <v>0</v>
      </c>
    </row>
    <row r="166" spans="1:46" x14ac:dyDescent="0.35">
      <c r="A166" t="s">
        <v>524</v>
      </c>
      <c r="B166" t="s">
        <v>525</v>
      </c>
      <c r="C166" t="s">
        <v>921</v>
      </c>
      <c r="D166" t="s">
        <v>931</v>
      </c>
      <c r="F166" t="s">
        <v>65</v>
      </c>
      <c r="G166" s="3">
        <v>61036</v>
      </c>
      <c r="H166" s="3">
        <v>5381404</v>
      </c>
      <c r="I166" s="3">
        <v>5381404</v>
      </c>
      <c r="J166" s="3">
        <v>80000</v>
      </c>
      <c r="K166" s="3">
        <v>0</v>
      </c>
      <c r="L166" s="3">
        <v>0</v>
      </c>
      <c r="M166" s="3">
        <v>20000</v>
      </c>
      <c r="N166" s="3">
        <v>0</v>
      </c>
      <c r="O166" s="3">
        <v>87197</v>
      </c>
      <c r="P166" s="3">
        <v>9000</v>
      </c>
      <c r="Q166" s="3">
        <v>0</v>
      </c>
      <c r="R166" s="3">
        <v>0</v>
      </c>
      <c r="S166" s="3">
        <v>0</v>
      </c>
      <c r="T166" s="3">
        <v>0</v>
      </c>
      <c r="U166" s="3">
        <v>0</v>
      </c>
      <c r="V166" s="3">
        <v>0</v>
      </c>
      <c r="W166" s="3">
        <v>2653</v>
      </c>
      <c r="X166" s="3">
        <v>0</v>
      </c>
      <c r="Y166" s="3">
        <v>25000</v>
      </c>
      <c r="Z166" s="3">
        <v>0</v>
      </c>
      <c r="AA166" s="67">
        <v>167887.5</v>
      </c>
      <c r="AB166" s="67">
        <v>55962.5</v>
      </c>
      <c r="AC166" s="3">
        <v>83469</v>
      </c>
      <c r="AD166" s="3">
        <v>0</v>
      </c>
      <c r="AE166" s="3">
        <v>0</v>
      </c>
      <c r="AF166" s="3">
        <v>0</v>
      </c>
      <c r="AG166" s="3">
        <v>0</v>
      </c>
      <c r="AH166" s="3">
        <v>0</v>
      </c>
      <c r="AI166" s="3">
        <v>0</v>
      </c>
      <c r="AJ166" s="3">
        <v>0</v>
      </c>
      <c r="AK166" s="3">
        <v>0</v>
      </c>
      <c r="AL166" s="3">
        <v>250000</v>
      </c>
      <c r="AM166" s="3">
        <v>0</v>
      </c>
      <c r="AN166" s="3">
        <v>80635</v>
      </c>
      <c r="AO166" s="3"/>
      <c r="AP166" s="67">
        <v>470066.5</v>
      </c>
      <c r="AQ166" s="3">
        <v>637954</v>
      </c>
      <c r="AR166" s="3">
        <v>470067</v>
      </c>
      <c r="AS166" s="3">
        <v>470067</v>
      </c>
      <c r="AT166" s="3">
        <v>0</v>
      </c>
    </row>
    <row r="167" spans="1:46" x14ac:dyDescent="0.35">
      <c r="A167" t="s">
        <v>526</v>
      </c>
      <c r="B167" t="s">
        <v>527</v>
      </c>
      <c r="C167" t="s">
        <v>389</v>
      </c>
      <c r="D167" t="s">
        <v>927</v>
      </c>
      <c r="F167" t="s">
        <v>65</v>
      </c>
      <c r="G167" s="3">
        <v>5429</v>
      </c>
      <c r="H167" s="3">
        <v>478663</v>
      </c>
      <c r="I167" s="3">
        <v>478663</v>
      </c>
      <c r="J167" s="3">
        <v>215000</v>
      </c>
      <c r="K167" s="3">
        <v>0</v>
      </c>
      <c r="L167" s="3">
        <v>5000</v>
      </c>
      <c r="M167" s="3">
        <v>8000</v>
      </c>
      <c r="N167" s="3">
        <v>0</v>
      </c>
      <c r="O167" s="3">
        <v>4000</v>
      </c>
      <c r="P167" s="3">
        <v>12000</v>
      </c>
      <c r="Q167" s="3">
        <v>0</v>
      </c>
      <c r="R167" s="3">
        <v>0</v>
      </c>
      <c r="S167" s="3">
        <v>0</v>
      </c>
      <c r="T167" s="3">
        <v>0</v>
      </c>
      <c r="U167" s="3">
        <v>0</v>
      </c>
      <c r="V167" s="3">
        <v>0</v>
      </c>
      <c r="W167" s="3">
        <v>2000</v>
      </c>
      <c r="X167" s="3">
        <v>0</v>
      </c>
      <c r="Y167" s="3">
        <v>0</v>
      </c>
      <c r="Z167" s="3">
        <v>0</v>
      </c>
      <c r="AA167" s="67">
        <v>184500</v>
      </c>
      <c r="AB167" s="67">
        <v>61500</v>
      </c>
      <c r="AC167" s="3">
        <v>3000</v>
      </c>
      <c r="AD167" s="3">
        <v>0</v>
      </c>
      <c r="AE167" s="3">
        <v>0</v>
      </c>
      <c r="AF167" s="3">
        <v>1000</v>
      </c>
      <c r="AG167" s="3">
        <v>0</v>
      </c>
      <c r="AH167" s="3">
        <v>0</v>
      </c>
      <c r="AI167" s="3">
        <v>0</v>
      </c>
      <c r="AJ167" s="3">
        <v>0</v>
      </c>
      <c r="AK167" s="3">
        <v>0</v>
      </c>
      <c r="AL167" s="3">
        <v>0</v>
      </c>
      <c r="AM167" s="3">
        <v>0</v>
      </c>
      <c r="AN167" s="3">
        <v>0</v>
      </c>
      <c r="AO167" s="3"/>
      <c r="AP167" s="67">
        <v>65500</v>
      </c>
      <c r="AQ167" s="3">
        <v>250000</v>
      </c>
      <c r="AR167" s="3">
        <v>65500</v>
      </c>
      <c r="AS167" s="3">
        <v>65500</v>
      </c>
      <c r="AT167" s="3">
        <v>0</v>
      </c>
    </row>
    <row r="168" spans="1:46" x14ac:dyDescent="0.35">
      <c r="A168" t="s">
        <v>528</v>
      </c>
      <c r="B168" t="s">
        <v>529</v>
      </c>
      <c r="C168" t="s">
        <v>923</v>
      </c>
      <c r="D168" t="s">
        <v>932</v>
      </c>
      <c r="F168" t="s">
        <v>65</v>
      </c>
      <c r="G168" s="3">
        <v>24063</v>
      </c>
      <c r="H168" s="3">
        <v>2121580</v>
      </c>
      <c r="I168" s="3">
        <v>2121580</v>
      </c>
      <c r="J168" s="3">
        <v>40000</v>
      </c>
      <c r="K168" s="3">
        <v>0</v>
      </c>
      <c r="L168" s="3">
        <v>0</v>
      </c>
      <c r="M168" s="3">
        <v>0</v>
      </c>
      <c r="N168" s="3">
        <v>0</v>
      </c>
      <c r="O168" s="3">
        <v>60000</v>
      </c>
      <c r="P168" s="3">
        <v>75000</v>
      </c>
      <c r="Q168" s="3">
        <v>0</v>
      </c>
      <c r="R168" s="3">
        <v>15000</v>
      </c>
      <c r="S168" s="3">
        <v>0</v>
      </c>
      <c r="T168" s="3">
        <v>0</v>
      </c>
      <c r="U168" s="3">
        <v>0</v>
      </c>
      <c r="V168" s="3">
        <v>0</v>
      </c>
      <c r="W168" s="3">
        <v>0</v>
      </c>
      <c r="X168" s="3">
        <v>0</v>
      </c>
      <c r="Y168" s="3">
        <v>0</v>
      </c>
      <c r="Z168" s="3">
        <v>0</v>
      </c>
      <c r="AA168" s="67">
        <v>142500</v>
      </c>
      <c r="AB168" s="67">
        <v>47500</v>
      </c>
      <c r="AC168" s="3">
        <v>50000</v>
      </c>
      <c r="AD168" s="3">
        <v>0</v>
      </c>
      <c r="AE168" s="3">
        <v>0</v>
      </c>
      <c r="AF168" s="3">
        <v>75000</v>
      </c>
      <c r="AG168" s="3">
        <v>0</v>
      </c>
      <c r="AH168" s="3">
        <v>0</v>
      </c>
      <c r="AI168" s="3">
        <v>0</v>
      </c>
      <c r="AJ168" s="3">
        <v>0</v>
      </c>
      <c r="AK168" s="3">
        <v>0</v>
      </c>
      <c r="AL168" s="3">
        <v>0</v>
      </c>
      <c r="AM168" s="3">
        <v>0</v>
      </c>
      <c r="AN168" s="3">
        <v>1949080</v>
      </c>
      <c r="AO168" s="3"/>
      <c r="AP168" s="67">
        <v>2121580</v>
      </c>
      <c r="AQ168" s="3">
        <v>2264080</v>
      </c>
      <c r="AR168" s="3">
        <v>2121580</v>
      </c>
      <c r="AS168" s="3">
        <v>2121580</v>
      </c>
      <c r="AT168" s="3">
        <v>0</v>
      </c>
    </row>
    <row r="169" spans="1:46" x14ac:dyDescent="0.35">
      <c r="A169" t="s">
        <v>530</v>
      </c>
      <c r="B169" t="s">
        <v>531</v>
      </c>
      <c r="C169" t="s">
        <v>389</v>
      </c>
      <c r="D169" t="s">
        <v>927</v>
      </c>
      <c r="F169" t="s">
        <v>65</v>
      </c>
      <c r="G169" s="3">
        <v>20634</v>
      </c>
      <c r="H169" s="3">
        <v>1819253</v>
      </c>
      <c r="I169" s="3">
        <v>1819253</v>
      </c>
      <c r="J169" s="3">
        <v>0</v>
      </c>
      <c r="K169" s="3">
        <v>0</v>
      </c>
      <c r="L169" s="3">
        <v>0</v>
      </c>
      <c r="M169" s="3">
        <v>0</v>
      </c>
      <c r="N169" s="3">
        <v>0</v>
      </c>
      <c r="O169" s="3">
        <v>104093</v>
      </c>
      <c r="P169" s="3">
        <v>124207</v>
      </c>
      <c r="Q169" s="3">
        <v>0</v>
      </c>
      <c r="R169" s="3">
        <v>0</v>
      </c>
      <c r="S169" s="3">
        <v>0</v>
      </c>
      <c r="T169" s="3">
        <v>0</v>
      </c>
      <c r="U169" s="3">
        <v>0</v>
      </c>
      <c r="V169" s="3">
        <v>0</v>
      </c>
      <c r="W169" s="3">
        <v>6509</v>
      </c>
      <c r="X169" s="3">
        <v>0</v>
      </c>
      <c r="Y169" s="3">
        <v>0</v>
      </c>
      <c r="Z169" s="3">
        <v>0</v>
      </c>
      <c r="AA169" s="67">
        <v>176106.75</v>
      </c>
      <c r="AB169" s="67">
        <v>58702.25</v>
      </c>
      <c r="AC169" s="3">
        <v>9829</v>
      </c>
      <c r="AD169" s="3">
        <v>0</v>
      </c>
      <c r="AE169" s="3">
        <v>0</v>
      </c>
      <c r="AF169" s="3">
        <v>0</v>
      </c>
      <c r="AG169" s="3">
        <v>0</v>
      </c>
      <c r="AH169" s="3">
        <v>0</v>
      </c>
      <c r="AI169" s="3">
        <v>0</v>
      </c>
      <c r="AJ169" s="3">
        <v>0</v>
      </c>
      <c r="AK169" s="3">
        <v>0</v>
      </c>
      <c r="AL169" s="3">
        <v>0</v>
      </c>
      <c r="AM169" s="3">
        <v>0</v>
      </c>
      <c r="AN169" s="3">
        <v>96148</v>
      </c>
      <c r="AO169" s="3"/>
      <c r="AP169" s="67">
        <v>164679.25</v>
      </c>
      <c r="AQ169" s="3">
        <v>340786</v>
      </c>
      <c r="AR169" s="3">
        <v>164679</v>
      </c>
      <c r="AS169" s="3">
        <v>164679</v>
      </c>
      <c r="AT169" s="3">
        <v>0</v>
      </c>
    </row>
    <row r="170" spans="1:46" x14ac:dyDescent="0.35">
      <c r="A170" t="s">
        <v>532</v>
      </c>
      <c r="B170" t="s">
        <v>533</v>
      </c>
      <c r="C170" t="s">
        <v>673</v>
      </c>
      <c r="D170" t="s">
        <v>924</v>
      </c>
      <c r="F170" t="s">
        <v>72</v>
      </c>
      <c r="G170" s="3">
        <v>5143</v>
      </c>
      <c r="H170" s="3">
        <v>453447</v>
      </c>
      <c r="I170" s="3">
        <v>0</v>
      </c>
      <c r="J170" s="3">
        <v>0</v>
      </c>
      <c r="K170" s="3">
        <v>0</v>
      </c>
      <c r="L170" s="3">
        <v>0</v>
      </c>
      <c r="M170" s="3">
        <v>0</v>
      </c>
      <c r="N170" s="3">
        <v>0</v>
      </c>
      <c r="O170" s="3">
        <v>0</v>
      </c>
      <c r="P170" s="3">
        <v>0</v>
      </c>
      <c r="Q170" s="3">
        <v>0</v>
      </c>
      <c r="R170" s="3">
        <v>0</v>
      </c>
      <c r="S170" s="3">
        <v>0</v>
      </c>
      <c r="T170" s="3">
        <v>0</v>
      </c>
      <c r="U170" s="3">
        <v>0</v>
      </c>
      <c r="V170" s="3">
        <v>0</v>
      </c>
      <c r="W170" s="3">
        <v>0</v>
      </c>
      <c r="X170" s="3">
        <v>0</v>
      </c>
      <c r="Y170" s="3">
        <v>0</v>
      </c>
      <c r="Z170" s="3">
        <v>0</v>
      </c>
      <c r="AA170" s="67">
        <v>0</v>
      </c>
      <c r="AB170" s="67">
        <v>0</v>
      </c>
      <c r="AC170" s="3">
        <v>0</v>
      </c>
      <c r="AD170" s="3">
        <v>0</v>
      </c>
      <c r="AE170" s="3">
        <v>0</v>
      </c>
      <c r="AF170" s="3">
        <v>0</v>
      </c>
      <c r="AG170" s="3">
        <v>0</v>
      </c>
      <c r="AH170" s="3">
        <v>0</v>
      </c>
      <c r="AI170" s="3">
        <v>0</v>
      </c>
      <c r="AJ170" s="3">
        <v>0</v>
      </c>
      <c r="AK170" s="3">
        <v>0</v>
      </c>
      <c r="AL170" s="3">
        <v>0</v>
      </c>
      <c r="AM170" s="3">
        <v>0</v>
      </c>
      <c r="AN170" s="3">
        <v>0</v>
      </c>
      <c r="AO170" s="3"/>
      <c r="AP170" s="67">
        <v>0</v>
      </c>
      <c r="AQ170" s="3">
        <v>0</v>
      </c>
      <c r="AR170" s="3">
        <v>0</v>
      </c>
      <c r="AS170" s="3">
        <v>0</v>
      </c>
      <c r="AT170" s="3">
        <v>0</v>
      </c>
    </row>
    <row r="171" spans="1:46" x14ac:dyDescent="0.35">
      <c r="A171" t="s">
        <v>534</v>
      </c>
      <c r="B171" t="s">
        <v>535</v>
      </c>
      <c r="C171" t="s">
        <v>921</v>
      </c>
      <c r="D171" t="s">
        <v>922</v>
      </c>
      <c r="F171" t="s">
        <v>65</v>
      </c>
      <c r="G171" s="3">
        <v>39825</v>
      </c>
      <c r="H171" s="3">
        <v>3511279</v>
      </c>
      <c r="I171" s="3">
        <v>3511279</v>
      </c>
      <c r="J171" s="3">
        <v>0</v>
      </c>
      <c r="K171" s="3">
        <v>0</v>
      </c>
      <c r="L171" s="3">
        <v>0</v>
      </c>
      <c r="M171" s="3">
        <v>0</v>
      </c>
      <c r="N171" s="3">
        <v>0</v>
      </c>
      <c r="O171" s="3">
        <v>0</v>
      </c>
      <c r="P171" s="3">
        <v>0</v>
      </c>
      <c r="Q171" s="3">
        <v>0</v>
      </c>
      <c r="R171" s="3">
        <v>0</v>
      </c>
      <c r="S171" s="3">
        <v>0</v>
      </c>
      <c r="T171" s="3">
        <v>0</v>
      </c>
      <c r="U171" s="3">
        <v>0</v>
      </c>
      <c r="V171" s="3">
        <v>0</v>
      </c>
      <c r="W171" s="3">
        <v>0</v>
      </c>
      <c r="X171" s="3">
        <v>0</v>
      </c>
      <c r="Y171" s="3">
        <v>0</v>
      </c>
      <c r="Z171" s="3">
        <v>0</v>
      </c>
      <c r="AA171" s="67">
        <v>0</v>
      </c>
      <c r="AB171" s="67">
        <v>0</v>
      </c>
      <c r="AC171" s="3">
        <v>321190</v>
      </c>
      <c r="AD171" s="3">
        <v>0</v>
      </c>
      <c r="AE171" s="3">
        <v>0</v>
      </c>
      <c r="AF171" s="3">
        <v>0</v>
      </c>
      <c r="AG171" s="3">
        <v>0</v>
      </c>
      <c r="AH171" s="3">
        <v>0</v>
      </c>
      <c r="AI171" s="3">
        <v>0</v>
      </c>
      <c r="AJ171" s="3">
        <v>0</v>
      </c>
      <c r="AK171" s="3">
        <v>0</v>
      </c>
      <c r="AL171" s="3">
        <v>0</v>
      </c>
      <c r="AM171" s="3">
        <v>0</v>
      </c>
      <c r="AN171" s="3">
        <v>0</v>
      </c>
      <c r="AO171" s="3"/>
      <c r="AP171" s="67">
        <v>321190</v>
      </c>
      <c r="AQ171" s="3">
        <v>321190</v>
      </c>
      <c r="AR171" s="3">
        <v>321190</v>
      </c>
      <c r="AS171" s="3">
        <v>321190</v>
      </c>
      <c r="AT171" s="3">
        <v>0</v>
      </c>
    </row>
    <row r="172" spans="1:46" x14ac:dyDescent="0.35">
      <c r="A172" t="s">
        <v>536</v>
      </c>
      <c r="B172" t="s">
        <v>537</v>
      </c>
      <c r="C172" t="s">
        <v>673</v>
      </c>
      <c r="D172" t="s">
        <v>924</v>
      </c>
      <c r="F172" t="s">
        <v>72</v>
      </c>
      <c r="G172" s="3">
        <v>25905</v>
      </c>
      <c r="H172" s="3">
        <v>2283985</v>
      </c>
      <c r="I172" s="3">
        <v>0</v>
      </c>
      <c r="J172" s="3">
        <v>0</v>
      </c>
      <c r="K172" s="3">
        <v>0</v>
      </c>
      <c r="L172" s="3">
        <v>0</v>
      </c>
      <c r="M172" s="3">
        <v>0</v>
      </c>
      <c r="N172" s="3">
        <v>0</v>
      </c>
      <c r="O172" s="3">
        <v>0</v>
      </c>
      <c r="P172" s="3">
        <v>0</v>
      </c>
      <c r="Q172" s="3">
        <v>0</v>
      </c>
      <c r="R172" s="3">
        <v>0</v>
      </c>
      <c r="S172" s="3">
        <v>0</v>
      </c>
      <c r="T172" s="3">
        <v>0</v>
      </c>
      <c r="U172" s="3">
        <v>0</v>
      </c>
      <c r="V172" s="3">
        <v>0</v>
      </c>
      <c r="W172" s="3">
        <v>0</v>
      </c>
      <c r="X172" s="3">
        <v>0</v>
      </c>
      <c r="Y172" s="3">
        <v>0</v>
      </c>
      <c r="Z172" s="3">
        <v>0</v>
      </c>
      <c r="AA172" s="67">
        <v>0</v>
      </c>
      <c r="AB172" s="67">
        <v>0</v>
      </c>
      <c r="AC172" s="3">
        <v>0</v>
      </c>
      <c r="AD172" s="3">
        <v>0</v>
      </c>
      <c r="AE172" s="3">
        <v>0</v>
      </c>
      <c r="AF172" s="3">
        <v>0</v>
      </c>
      <c r="AG172" s="3">
        <v>0</v>
      </c>
      <c r="AH172" s="3">
        <v>0</v>
      </c>
      <c r="AI172" s="3">
        <v>0</v>
      </c>
      <c r="AJ172" s="3">
        <v>0</v>
      </c>
      <c r="AK172" s="3">
        <v>0</v>
      </c>
      <c r="AL172" s="3">
        <v>0</v>
      </c>
      <c r="AM172" s="3">
        <v>0</v>
      </c>
      <c r="AN172" s="3">
        <v>0</v>
      </c>
      <c r="AO172" s="3"/>
      <c r="AP172" s="67">
        <v>0</v>
      </c>
      <c r="AQ172" s="3">
        <v>0</v>
      </c>
      <c r="AR172" s="3">
        <v>0</v>
      </c>
      <c r="AS172" s="3">
        <v>0</v>
      </c>
      <c r="AT172" s="3">
        <v>0</v>
      </c>
    </row>
    <row r="173" spans="1:46" x14ac:dyDescent="0.35">
      <c r="A173" t="s">
        <v>538</v>
      </c>
      <c r="B173" t="s">
        <v>539</v>
      </c>
      <c r="C173" t="s">
        <v>307</v>
      </c>
      <c r="D173" t="s">
        <v>924</v>
      </c>
      <c r="F173" t="s">
        <v>65</v>
      </c>
      <c r="G173" s="3">
        <v>14180</v>
      </c>
      <c r="H173" s="3">
        <v>1250218</v>
      </c>
      <c r="I173" s="3">
        <v>1250218</v>
      </c>
      <c r="J173" s="3">
        <v>97250</v>
      </c>
      <c r="K173" s="3">
        <v>0</v>
      </c>
      <c r="L173" s="3">
        <v>350</v>
      </c>
      <c r="M173" s="3">
        <v>2250</v>
      </c>
      <c r="N173" s="3">
        <v>0</v>
      </c>
      <c r="O173" s="3">
        <v>226325</v>
      </c>
      <c r="P173" s="3">
        <v>45800</v>
      </c>
      <c r="Q173" s="3">
        <v>0</v>
      </c>
      <c r="R173" s="3">
        <v>0</v>
      </c>
      <c r="S173" s="3">
        <v>0</v>
      </c>
      <c r="T173" s="3">
        <v>0</v>
      </c>
      <c r="U173" s="3">
        <v>0</v>
      </c>
      <c r="V173" s="3">
        <v>0</v>
      </c>
      <c r="W173" s="3">
        <v>10000</v>
      </c>
      <c r="X173" s="3">
        <v>0</v>
      </c>
      <c r="Y173" s="3">
        <v>0</v>
      </c>
      <c r="Z173" s="3">
        <v>1200</v>
      </c>
      <c r="AA173" s="67">
        <v>287381.25</v>
      </c>
      <c r="AB173" s="67">
        <v>95793.75</v>
      </c>
      <c r="AC173" s="3">
        <v>2300</v>
      </c>
      <c r="AD173" s="3">
        <v>0</v>
      </c>
      <c r="AE173" s="3">
        <v>0</v>
      </c>
      <c r="AF173" s="3">
        <v>175000</v>
      </c>
      <c r="AG173" s="3">
        <v>0</v>
      </c>
      <c r="AH173" s="3">
        <v>135000</v>
      </c>
      <c r="AI173" s="3">
        <v>0</v>
      </c>
      <c r="AJ173" s="3">
        <v>0</v>
      </c>
      <c r="AK173" s="3">
        <v>12400</v>
      </c>
      <c r="AL173" s="3">
        <v>0</v>
      </c>
      <c r="AM173" s="3">
        <v>0</v>
      </c>
      <c r="AN173" s="3">
        <v>0</v>
      </c>
      <c r="AO173" s="3"/>
      <c r="AP173" s="67">
        <v>420493.75</v>
      </c>
      <c r="AQ173" s="3">
        <v>707875</v>
      </c>
      <c r="AR173" s="3">
        <v>420494</v>
      </c>
      <c r="AS173" s="3">
        <v>420494</v>
      </c>
      <c r="AT173" s="3">
        <v>0</v>
      </c>
    </row>
    <row r="174" spans="1:46" x14ac:dyDescent="0.35">
      <c r="A174" t="s">
        <v>540</v>
      </c>
      <c r="B174" t="s">
        <v>541</v>
      </c>
      <c r="C174" t="s">
        <v>673</v>
      </c>
      <c r="D174" t="s">
        <v>924</v>
      </c>
      <c r="F174" t="s">
        <v>72</v>
      </c>
      <c r="G174" s="3">
        <v>6379</v>
      </c>
      <c r="H174" s="3">
        <v>562422</v>
      </c>
      <c r="I174" s="3">
        <v>0</v>
      </c>
      <c r="J174" s="3">
        <v>0</v>
      </c>
      <c r="K174" s="3">
        <v>0</v>
      </c>
      <c r="L174" s="3">
        <v>0</v>
      </c>
      <c r="M174" s="3">
        <v>0</v>
      </c>
      <c r="N174" s="3">
        <v>0</v>
      </c>
      <c r="O174" s="3">
        <v>0</v>
      </c>
      <c r="P174" s="3">
        <v>0</v>
      </c>
      <c r="Q174" s="3">
        <v>0</v>
      </c>
      <c r="R174" s="3">
        <v>0</v>
      </c>
      <c r="S174" s="3">
        <v>0</v>
      </c>
      <c r="T174" s="3">
        <v>0</v>
      </c>
      <c r="U174" s="3">
        <v>0</v>
      </c>
      <c r="V174" s="3">
        <v>0</v>
      </c>
      <c r="W174" s="3">
        <v>0</v>
      </c>
      <c r="X174" s="3">
        <v>0</v>
      </c>
      <c r="Y174" s="3">
        <v>0</v>
      </c>
      <c r="Z174" s="3">
        <v>0</v>
      </c>
      <c r="AA174" s="67">
        <v>0</v>
      </c>
      <c r="AB174" s="67">
        <v>0</v>
      </c>
      <c r="AC174" s="3">
        <v>0</v>
      </c>
      <c r="AD174" s="3">
        <v>0</v>
      </c>
      <c r="AE174" s="3">
        <v>0</v>
      </c>
      <c r="AF174" s="3">
        <v>0</v>
      </c>
      <c r="AG174" s="3">
        <v>0</v>
      </c>
      <c r="AH174" s="3">
        <v>0</v>
      </c>
      <c r="AI174" s="3">
        <v>0</v>
      </c>
      <c r="AJ174" s="3">
        <v>0</v>
      </c>
      <c r="AK174" s="3">
        <v>0</v>
      </c>
      <c r="AL174" s="3">
        <v>0</v>
      </c>
      <c r="AM174" s="3">
        <v>0</v>
      </c>
      <c r="AN174" s="3">
        <v>0</v>
      </c>
      <c r="AO174" s="3"/>
      <c r="AP174" s="67">
        <v>0</v>
      </c>
      <c r="AQ174" s="3">
        <v>0</v>
      </c>
      <c r="AR174" s="3">
        <v>0</v>
      </c>
      <c r="AS174" s="3">
        <v>0</v>
      </c>
      <c r="AT174" s="3">
        <v>0</v>
      </c>
    </row>
    <row r="175" spans="1:46" x14ac:dyDescent="0.35">
      <c r="A175" t="s">
        <v>542</v>
      </c>
      <c r="B175" t="s">
        <v>543</v>
      </c>
      <c r="C175" t="s">
        <v>921</v>
      </c>
      <c r="D175" t="s">
        <v>922</v>
      </c>
      <c r="F175" t="s">
        <v>65</v>
      </c>
      <c r="G175" s="3">
        <v>10667</v>
      </c>
      <c r="H175" s="3">
        <v>940485</v>
      </c>
      <c r="I175" s="3">
        <v>940485</v>
      </c>
      <c r="J175" s="3">
        <v>0</v>
      </c>
      <c r="K175" s="3">
        <v>0</v>
      </c>
      <c r="L175" s="3">
        <v>0</v>
      </c>
      <c r="M175" s="3">
        <v>0</v>
      </c>
      <c r="N175" s="3">
        <v>220000</v>
      </c>
      <c r="O175" s="3">
        <v>146000</v>
      </c>
      <c r="P175" s="3">
        <v>0</v>
      </c>
      <c r="Q175" s="3">
        <v>0</v>
      </c>
      <c r="R175" s="3">
        <v>0</v>
      </c>
      <c r="S175" s="3">
        <v>0</v>
      </c>
      <c r="T175" s="3">
        <v>0</v>
      </c>
      <c r="U175" s="3">
        <v>0</v>
      </c>
      <c r="V175" s="3">
        <v>0</v>
      </c>
      <c r="W175" s="3">
        <v>2000</v>
      </c>
      <c r="X175" s="3">
        <v>2000</v>
      </c>
      <c r="Y175" s="3">
        <v>0</v>
      </c>
      <c r="Z175" s="3">
        <v>0</v>
      </c>
      <c r="AA175" s="67">
        <v>277500</v>
      </c>
      <c r="AB175" s="67">
        <v>92500</v>
      </c>
      <c r="AC175" s="3">
        <v>10000</v>
      </c>
      <c r="AD175" s="3">
        <v>0</v>
      </c>
      <c r="AE175" s="3">
        <v>0</v>
      </c>
      <c r="AF175" s="3">
        <v>246000</v>
      </c>
      <c r="AG175" s="3">
        <v>0</v>
      </c>
      <c r="AH175" s="3">
        <v>0</v>
      </c>
      <c r="AI175" s="3">
        <v>0</v>
      </c>
      <c r="AJ175" s="3">
        <v>0</v>
      </c>
      <c r="AK175" s="3">
        <v>0</v>
      </c>
      <c r="AL175" s="3">
        <v>0</v>
      </c>
      <c r="AM175" s="3">
        <v>0</v>
      </c>
      <c r="AN175" s="3">
        <v>0</v>
      </c>
      <c r="AO175" s="3"/>
      <c r="AP175" s="67">
        <v>348500</v>
      </c>
      <c r="AQ175" s="3">
        <v>626000</v>
      </c>
      <c r="AR175" s="3">
        <v>348500</v>
      </c>
      <c r="AS175" s="3">
        <v>348500</v>
      </c>
      <c r="AT175" s="3">
        <v>0</v>
      </c>
    </row>
    <row r="176" spans="1:46" x14ac:dyDescent="0.35">
      <c r="A176" t="s">
        <v>544</v>
      </c>
      <c r="B176" t="s">
        <v>545</v>
      </c>
      <c r="C176" t="s">
        <v>611</v>
      </c>
      <c r="D176" t="s">
        <v>932</v>
      </c>
      <c r="F176" t="s">
        <v>65</v>
      </c>
      <c r="G176" s="3">
        <v>12904</v>
      </c>
      <c r="H176" s="3">
        <v>1137716</v>
      </c>
      <c r="I176" s="3">
        <v>1137716</v>
      </c>
      <c r="J176" s="3">
        <v>0</v>
      </c>
      <c r="K176" s="3">
        <v>0</v>
      </c>
      <c r="L176" s="3">
        <v>0</v>
      </c>
      <c r="M176" s="3">
        <v>0</v>
      </c>
      <c r="N176" s="3">
        <v>2500</v>
      </c>
      <c r="O176" s="3">
        <v>0</v>
      </c>
      <c r="P176" s="3">
        <v>0</v>
      </c>
      <c r="Q176" s="3">
        <v>0</v>
      </c>
      <c r="R176" s="3">
        <v>0</v>
      </c>
      <c r="S176" s="3">
        <v>0</v>
      </c>
      <c r="T176" s="3">
        <v>0</v>
      </c>
      <c r="U176" s="3">
        <v>0</v>
      </c>
      <c r="V176" s="3">
        <v>0</v>
      </c>
      <c r="W176" s="3">
        <v>0</v>
      </c>
      <c r="X176" s="3">
        <v>1000</v>
      </c>
      <c r="Y176" s="3">
        <v>0</v>
      </c>
      <c r="Z176" s="3">
        <v>0</v>
      </c>
      <c r="AA176" s="67">
        <v>2625</v>
      </c>
      <c r="AB176" s="67">
        <v>875</v>
      </c>
      <c r="AC176" s="3">
        <v>0</v>
      </c>
      <c r="AD176" s="3">
        <v>0</v>
      </c>
      <c r="AE176" s="3">
        <v>0</v>
      </c>
      <c r="AF176" s="3">
        <v>0</v>
      </c>
      <c r="AG176" s="3">
        <v>0</v>
      </c>
      <c r="AH176" s="3">
        <v>41133</v>
      </c>
      <c r="AI176" s="3">
        <v>0</v>
      </c>
      <c r="AJ176" s="3">
        <v>0</v>
      </c>
      <c r="AK176" s="3">
        <v>0</v>
      </c>
      <c r="AL176" s="3">
        <v>0</v>
      </c>
      <c r="AM176" s="3">
        <v>0</v>
      </c>
      <c r="AN176" s="3">
        <v>23000</v>
      </c>
      <c r="AO176" s="3"/>
      <c r="AP176" s="67">
        <v>65008</v>
      </c>
      <c r="AQ176" s="3">
        <v>67633</v>
      </c>
      <c r="AR176" s="3">
        <v>65008</v>
      </c>
      <c r="AS176" s="3">
        <v>65008</v>
      </c>
      <c r="AT176" s="3">
        <v>0</v>
      </c>
    </row>
    <row r="177" spans="1:46" x14ac:dyDescent="0.35">
      <c r="A177" t="s">
        <v>546</v>
      </c>
      <c r="B177" t="s">
        <v>547</v>
      </c>
      <c r="C177" t="s">
        <v>921</v>
      </c>
      <c r="D177" t="s">
        <v>931</v>
      </c>
      <c r="F177" t="s">
        <v>65</v>
      </c>
      <c r="G177" s="3">
        <v>57765</v>
      </c>
      <c r="H177" s="3">
        <v>5093008</v>
      </c>
      <c r="I177" s="3">
        <v>5093008</v>
      </c>
      <c r="J177" s="3">
        <v>123067</v>
      </c>
      <c r="K177" s="3">
        <v>0</v>
      </c>
      <c r="L177" s="3">
        <v>51000</v>
      </c>
      <c r="M177" s="3">
        <v>14063</v>
      </c>
      <c r="N177" s="3">
        <v>0</v>
      </c>
      <c r="O177" s="3">
        <v>336958</v>
      </c>
      <c r="P177" s="3">
        <v>7900</v>
      </c>
      <c r="Q177" s="3">
        <v>0</v>
      </c>
      <c r="R177" s="3">
        <v>20160</v>
      </c>
      <c r="S177" s="3">
        <v>0</v>
      </c>
      <c r="T177" s="3">
        <v>0</v>
      </c>
      <c r="U177" s="3">
        <v>0</v>
      </c>
      <c r="V177" s="3">
        <v>0</v>
      </c>
      <c r="W177" s="3">
        <v>0</v>
      </c>
      <c r="X177" s="3">
        <v>0</v>
      </c>
      <c r="Y177" s="3">
        <v>0</v>
      </c>
      <c r="Z177" s="3">
        <v>0</v>
      </c>
      <c r="AA177" s="67">
        <v>414861</v>
      </c>
      <c r="AB177" s="67">
        <v>138287</v>
      </c>
      <c r="AC177" s="3">
        <v>76644</v>
      </c>
      <c r="AD177" s="3">
        <v>0</v>
      </c>
      <c r="AE177" s="3">
        <v>0</v>
      </c>
      <c r="AF177" s="3">
        <v>0</v>
      </c>
      <c r="AG177" s="3">
        <v>0</v>
      </c>
      <c r="AH177" s="3">
        <v>0</v>
      </c>
      <c r="AI177" s="3">
        <v>0</v>
      </c>
      <c r="AJ177" s="3">
        <v>0</v>
      </c>
      <c r="AK177" s="3">
        <v>0</v>
      </c>
      <c r="AL177" s="3">
        <v>0</v>
      </c>
      <c r="AM177" s="3">
        <v>0</v>
      </c>
      <c r="AN177" s="3">
        <v>0</v>
      </c>
      <c r="AO177" s="3"/>
      <c r="AP177" s="67">
        <v>214931</v>
      </c>
      <c r="AQ177" s="3">
        <v>629792</v>
      </c>
      <c r="AR177" s="3">
        <v>214931</v>
      </c>
      <c r="AS177" s="3">
        <v>214931</v>
      </c>
      <c r="AT177" s="3">
        <v>0</v>
      </c>
    </row>
    <row r="178" spans="1:46" x14ac:dyDescent="0.35">
      <c r="A178" t="s">
        <v>548</v>
      </c>
      <c r="B178" t="s">
        <v>549</v>
      </c>
      <c r="C178" t="s">
        <v>611</v>
      </c>
      <c r="D178" t="s">
        <v>932</v>
      </c>
      <c r="F178" t="s">
        <v>72</v>
      </c>
      <c r="G178" s="3">
        <v>13427</v>
      </c>
      <c r="H178" s="3">
        <v>1183828</v>
      </c>
      <c r="I178" s="3">
        <v>1183828</v>
      </c>
      <c r="J178" s="3">
        <v>0</v>
      </c>
      <c r="K178" s="3">
        <v>0</v>
      </c>
      <c r="L178" s="3">
        <v>0</v>
      </c>
      <c r="M178" s="3">
        <v>0</v>
      </c>
      <c r="N178" s="3">
        <v>0</v>
      </c>
      <c r="O178" s="3">
        <v>0</v>
      </c>
      <c r="P178" s="3">
        <v>0</v>
      </c>
      <c r="Q178" s="3">
        <v>0</v>
      </c>
      <c r="R178" s="3">
        <v>0</v>
      </c>
      <c r="S178" s="3">
        <v>0</v>
      </c>
      <c r="T178" s="3">
        <v>0</v>
      </c>
      <c r="U178" s="3">
        <v>0</v>
      </c>
      <c r="V178" s="3">
        <v>0</v>
      </c>
      <c r="W178" s="3">
        <v>0</v>
      </c>
      <c r="X178" s="3">
        <v>0</v>
      </c>
      <c r="Y178" s="3">
        <v>0</v>
      </c>
      <c r="Z178" s="3">
        <v>0</v>
      </c>
      <c r="AA178" s="67">
        <v>0</v>
      </c>
      <c r="AB178" s="67">
        <v>0</v>
      </c>
      <c r="AC178" s="3">
        <v>0</v>
      </c>
      <c r="AD178" s="3">
        <v>0</v>
      </c>
      <c r="AE178" s="3">
        <v>0</v>
      </c>
      <c r="AF178" s="3">
        <v>0</v>
      </c>
      <c r="AG178" s="3">
        <v>0</v>
      </c>
      <c r="AH178" s="3">
        <v>0</v>
      </c>
      <c r="AI178" s="3">
        <v>0</v>
      </c>
      <c r="AJ178" s="3">
        <v>0</v>
      </c>
      <c r="AK178" s="3">
        <v>0</v>
      </c>
      <c r="AL178" s="3">
        <v>0</v>
      </c>
      <c r="AM178" s="3">
        <v>0</v>
      </c>
      <c r="AN178" s="3">
        <v>0</v>
      </c>
      <c r="AO178" s="3"/>
      <c r="AP178" s="67">
        <v>0</v>
      </c>
      <c r="AQ178" s="3">
        <v>0</v>
      </c>
      <c r="AR178" s="3">
        <v>0</v>
      </c>
      <c r="AS178" s="3">
        <v>0</v>
      </c>
      <c r="AT178" s="3">
        <v>0</v>
      </c>
    </row>
    <row r="179" spans="1:46" x14ac:dyDescent="0.35">
      <c r="A179" t="s">
        <v>550</v>
      </c>
      <c r="B179" t="s">
        <v>551</v>
      </c>
      <c r="C179" t="s">
        <v>921</v>
      </c>
      <c r="D179" t="s">
        <v>931</v>
      </c>
      <c r="F179" t="s">
        <v>65</v>
      </c>
      <c r="G179" s="3">
        <v>28193</v>
      </c>
      <c r="H179" s="3">
        <v>2485712</v>
      </c>
      <c r="I179" s="3">
        <v>2485712</v>
      </c>
      <c r="J179" s="3">
        <v>120871</v>
      </c>
      <c r="K179" s="3">
        <v>0</v>
      </c>
      <c r="L179" s="3">
        <v>0</v>
      </c>
      <c r="M179" s="3">
        <v>0</v>
      </c>
      <c r="N179" s="3">
        <v>0</v>
      </c>
      <c r="O179" s="3">
        <v>174656</v>
      </c>
      <c r="P179" s="3">
        <v>15002</v>
      </c>
      <c r="Q179" s="3">
        <v>0</v>
      </c>
      <c r="R179" s="3">
        <v>0</v>
      </c>
      <c r="S179" s="3">
        <v>0</v>
      </c>
      <c r="T179" s="3">
        <v>0</v>
      </c>
      <c r="U179" s="3">
        <v>0</v>
      </c>
      <c r="V179" s="3">
        <v>0</v>
      </c>
      <c r="W179" s="3">
        <v>8212</v>
      </c>
      <c r="X179" s="3">
        <v>0</v>
      </c>
      <c r="Y179" s="3">
        <v>0</v>
      </c>
      <c r="Z179" s="3">
        <v>23908</v>
      </c>
      <c r="AA179" s="67">
        <v>256986.75</v>
      </c>
      <c r="AB179" s="67">
        <v>85662.25</v>
      </c>
      <c r="AC179" s="3">
        <v>128975</v>
      </c>
      <c r="AD179" s="3">
        <v>0</v>
      </c>
      <c r="AE179" s="3">
        <v>0</v>
      </c>
      <c r="AF179" s="3">
        <v>0</v>
      </c>
      <c r="AG179" s="3">
        <v>0</v>
      </c>
      <c r="AH179" s="3">
        <v>0</v>
      </c>
      <c r="AI179" s="3">
        <v>0</v>
      </c>
      <c r="AJ179" s="3">
        <v>0</v>
      </c>
      <c r="AK179" s="3">
        <v>0</v>
      </c>
      <c r="AL179" s="3">
        <v>0</v>
      </c>
      <c r="AM179" s="3">
        <v>0</v>
      </c>
      <c r="AN179" s="3">
        <v>0</v>
      </c>
      <c r="AO179" s="3"/>
      <c r="AP179" s="67">
        <v>214637.25</v>
      </c>
      <c r="AQ179" s="3">
        <v>471624</v>
      </c>
      <c r="AR179" s="3">
        <v>214637</v>
      </c>
      <c r="AS179" s="3">
        <v>214637</v>
      </c>
      <c r="AT179" s="3">
        <v>0</v>
      </c>
    </row>
    <row r="180" spans="1:46" x14ac:dyDescent="0.35">
      <c r="A180" t="s">
        <v>552</v>
      </c>
      <c r="B180" t="s">
        <v>553</v>
      </c>
      <c r="C180" t="s">
        <v>891</v>
      </c>
      <c r="D180" t="s">
        <v>929</v>
      </c>
      <c r="F180" t="s">
        <v>65</v>
      </c>
      <c r="G180" s="3">
        <v>6183</v>
      </c>
      <c r="H180" s="3">
        <v>545141</v>
      </c>
      <c r="I180" s="3">
        <v>545141</v>
      </c>
      <c r="J180" s="3">
        <v>37212</v>
      </c>
      <c r="K180" s="3">
        <v>0</v>
      </c>
      <c r="L180" s="3">
        <v>0</v>
      </c>
      <c r="M180" s="3">
        <v>0</v>
      </c>
      <c r="N180" s="3">
        <v>2500</v>
      </c>
      <c r="O180" s="3">
        <v>54450</v>
      </c>
      <c r="P180" s="3">
        <v>64810</v>
      </c>
      <c r="Q180" s="3">
        <v>0</v>
      </c>
      <c r="R180" s="3">
        <v>16000</v>
      </c>
      <c r="S180" s="3">
        <v>0</v>
      </c>
      <c r="T180" s="3">
        <v>0</v>
      </c>
      <c r="U180" s="3">
        <v>0</v>
      </c>
      <c r="V180" s="3">
        <v>0</v>
      </c>
      <c r="W180" s="3">
        <v>10748</v>
      </c>
      <c r="X180" s="3">
        <v>0</v>
      </c>
      <c r="Y180" s="3">
        <v>0</v>
      </c>
      <c r="Z180" s="3">
        <v>0</v>
      </c>
      <c r="AA180" s="67">
        <v>139290</v>
      </c>
      <c r="AB180" s="67">
        <v>46430</v>
      </c>
      <c r="AC180" s="3">
        <v>104735</v>
      </c>
      <c r="AD180" s="3">
        <v>15000</v>
      </c>
      <c r="AE180" s="3">
        <v>0</v>
      </c>
      <c r="AF180" s="3">
        <v>0</v>
      </c>
      <c r="AG180" s="3">
        <v>0</v>
      </c>
      <c r="AH180" s="3">
        <v>0</v>
      </c>
      <c r="AI180" s="3">
        <v>0</v>
      </c>
      <c r="AJ180" s="3">
        <v>10000</v>
      </c>
      <c r="AK180" s="3">
        <v>16000</v>
      </c>
      <c r="AL180" s="3">
        <v>0</v>
      </c>
      <c r="AM180" s="3">
        <v>0</v>
      </c>
      <c r="AN180" s="3">
        <v>0</v>
      </c>
      <c r="AO180" s="3"/>
      <c r="AP180" s="67">
        <v>192165</v>
      </c>
      <c r="AQ180" s="3">
        <v>331455</v>
      </c>
      <c r="AR180" s="3">
        <v>192165</v>
      </c>
      <c r="AS180" s="3">
        <v>192165</v>
      </c>
      <c r="AT180" s="3">
        <v>0</v>
      </c>
    </row>
    <row r="181" spans="1:46" x14ac:dyDescent="0.35">
      <c r="A181" t="s">
        <v>554</v>
      </c>
      <c r="B181" t="s">
        <v>555</v>
      </c>
      <c r="C181" t="s">
        <v>389</v>
      </c>
      <c r="D181" t="s">
        <v>927</v>
      </c>
      <c r="F181" t="s">
        <v>65</v>
      </c>
      <c r="G181" s="3">
        <v>6975</v>
      </c>
      <c r="H181" s="3">
        <v>614970</v>
      </c>
      <c r="I181" s="3">
        <v>614970</v>
      </c>
      <c r="J181" s="3">
        <v>56000</v>
      </c>
      <c r="K181" s="3">
        <v>0</v>
      </c>
      <c r="L181" s="3">
        <v>0</v>
      </c>
      <c r="M181" s="3">
        <v>0</v>
      </c>
      <c r="N181" s="3">
        <v>2400</v>
      </c>
      <c r="O181" s="3">
        <v>46000</v>
      </c>
      <c r="P181" s="3">
        <v>6000</v>
      </c>
      <c r="Q181" s="3">
        <v>0</v>
      </c>
      <c r="R181" s="3">
        <v>0</v>
      </c>
      <c r="S181" s="3">
        <v>0</v>
      </c>
      <c r="T181" s="3">
        <v>0</v>
      </c>
      <c r="U181" s="3">
        <v>0</v>
      </c>
      <c r="V181" s="3">
        <v>0</v>
      </c>
      <c r="W181" s="3">
        <v>0</v>
      </c>
      <c r="X181" s="3">
        <v>0</v>
      </c>
      <c r="Y181" s="3">
        <v>0</v>
      </c>
      <c r="Z181" s="3">
        <v>14000</v>
      </c>
      <c r="AA181" s="67">
        <v>93300</v>
      </c>
      <c r="AB181" s="67">
        <v>31100</v>
      </c>
      <c r="AC181" s="3">
        <v>53000</v>
      </c>
      <c r="AD181" s="3">
        <v>0</v>
      </c>
      <c r="AE181" s="3">
        <v>0</v>
      </c>
      <c r="AF181" s="3">
        <v>0</v>
      </c>
      <c r="AG181" s="3">
        <v>0</v>
      </c>
      <c r="AH181" s="3">
        <v>0</v>
      </c>
      <c r="AI181" s="3">
        <v>0</v>
      </c>
      <c r="AJ181" s="3">
        <v>0</v>
      </c>
      <c r="AK181" s="3">
        <v>0</v>
      </c>
      <c r="AL181" s="3">
        <v>0</v>
      </c>
      <c r="AM181" s="3">
        <v>0</v>
      </c>
      <c r="AN181" s="3">
        <v>15763</v>
      </c>
      <c r="AO181" s="3"/>
      <c r="AP181" s="67">
        <v>99863</v>
      </c>
      <c r="AQ181" s="3">
        <v>193163</v>
      </c>
      <c r="AR181" s="3">
        <v>99863</v>
      </c>
      <c r="AS181" s="3">
        <v>99863</v>
      </c>
      <c r="AT181" s="3">
        <v>0</v>
      </c>
    </row>
    <row r="182" spans="1:46" x14ac:dyDescent="0.35">
      <c r="A182" t="s">
        <v>556</v>
      </c>
      <c r="B182" t="s">
        <v>557</v>
      </c>
      <c r="C182" t="s">
        <v>389</v>
      </c>
      <c r="D182" t="s">
        <v>922</v>
      </c>
      <c r="F182" t="s">
        <v>65</v>
      </c>
      <c r="G182" s="3">
        <v>50698</v>
      </c>
      <c r="H182" s="3">
        <v>4469927</v>
      </c>
      <c r="I182" s="3">
        <v>4469927</v>
      </c>
      <c r="J182" s="3">
        <v>403279</v>
      </c>
      <c r="K182" s="3">
        <v>0</v>
      </c>
      <c r="L182" s="3">
        <v>0</v>
      </c>
      <c r="M182" s="3">
        <v>0</v>
      </c>
      <c r="N182" s="3">
        <v>0</v>
      </c>
      <c r="O182" s="3">
        <v>173030</v>
      </c>
      <c r="P182" s="3">
        <v>75809</v>
      </c>
      <c r="Q182" s="3">
        <v>0</v>
      </c>
      <c r="R182" s="3">
        <v>65000</v>
      </c>
      <c r="S182" s="3">
        <v>0</v>
      </c>
      <c r="T182" s="3">
        <v>0</v>
      </c>
      <c r="U182" s="3">
        <v>86</v>
      </c>
      <c r="V182" s="3">
        <v>0</v>
      </c>
      <c r="W182" s="3">
        <v>54413</v>
      </c>
      <c r="X182" s="3">
        <v>0</v>
      </c>
      <c r="Y182" s="3">
        <v>0</v>
      </c>
      <c r="Z182" s="3">
        <v>0</v>
      </c>
      <c r="AA182" s="67">
        <v>578712.75</v>
      </c>
      <c r="AB182" s="67">
        <v>192904.25</v>
      </c>
      <c r="AC182" s="3">
        <v>1003444</v>
      </c>
      <c r="AD182" s="3">
        <v>0</v>
      </c>
      <c r="AE182" s="3">
        <v>0</v>
      </c>
      <c r="AF182" s="3">
        <v>0</v>
      </c>
      <c r="AG182" s="3">
        <v>0</v>
      </c>
      <c r="AH182" s="3">
        <v>0</v>
      </c>
      <c r="AI182" s="3">
        <v>0</v>
      </c>
      <c r="AJ182" s="3">
        <v>0</v>
      </c>
      <c r="AK182" s="3">
        <v>0</v>
      </c>
      <c r="AL182" s="3">
        <v>0</v>
      </c>
      <c r="AM182" s="3">
        <v>0</v>
      </c>
      <c r="AN182" s="3">
        <v>208385</v>
      </c>
      <c r="AO182" s="3"/>
      <c r="AP182" s="67">
        <v>1404733.25</v>
      </c>
      <c r="AQ182" s="3">
        <v>1983446</v>
      </c>
      <c r="AR182" s="3">
        <v>1404733</v>
      </c>
      <c r="AS182" s="3">
        <v>1404733</v>
      </c>
      <c r="AT182" s="3">
        <v>0</v>
      </c>
    </row>
    <row r="183" spans="1:46" x14ac:dyDescent="0.35">
      <c r="A183" t="s">
        <v>558</v>
      </c>
      <c r="B183" t="s">
        <v>559</v>
      </c>
      <c r="C183" t="s">
        <v>673</v>
      </c>
      <c r="D183" t="s">
        <v>924</v>
      </c>
      <c r="F183" t="s">
        <v>72</v>
      </c>
      <c r="G183" s="3">
        <v>25121</v>
      </c>
      <c r="H183" s="3">
        <v>2214861</v>
      </c>
      <c r="I183" s="3">
        <v>0</v>
      </c>
      <c r="J183" s="3">
        <v>0</v>
      </c>
      <c r="K183" s="3">
        <v>0</v>
      </c>
      <c r="L183" s="3">
        <v>0</v>
      </c>
      <c r="M183" s="3">
        <v>0</v>
      </c>
      <c r="N183" s="3">
        <v>0</v>
      </c>
      <c r="O183" s="3">
        <v>0</v>
      </c>
      <c r="P183" s="3">
        <v>0</v>
      </c>
      <c r="Q183" s="3">
        <v>0</v>
      </c>
      <c r="R183" s="3">
        <v>0</v>
      </c>
      <c r="S183" s="3">
        <v>0</v>
      </c>
      <c r="T183" s="3">
        <v>0</v>
      </c>
      <c r="U183" s="3">
        <v>0</v>
      </c>
      <c r="V183" s="3">
        <v>0</v>
      </c>
      <c r="W183" s="3">
        <v>0</v>
      </c>
      <c r="X183" s="3">
        <v>0</v>
      </c>
      <c r="Y183" s="3">
        <v>0</v>
      </c>
      <c r="Z183" s="3">
        <v>0</v>
      </c>
      <c r="AA183" s="67">
        <v>0</v>
      </c>
      <c r="AB183" s="67">
        <v>0</v>
      </c>
      <c r="AC183" s="3">
        <v>0</v>
      </c>
      <c r="AD183" s="3">
        <v>0</v>
      </c>
      <c r="AE183" s="3">
        <v>0</v>
      </c>
      <c r="AF183" s="3">
        <v>0</v>
      </c>
      <c r="AG183" s="3">
        <v>0</v>
      </c>
      <c r="AH183" s="3">
        <v>0</v>
      </c>
      <c r="AI183" s="3">
        <v>0</v>
      </c>
      <c r="AJ183" s="3">
        <v>0</v>
      </c>
      <c r="AK183" s="3">
        <v>0</v>
      </c>
      <c r="AL183" s="3">
        <v>0</v>
      </c>
      <c r="AM183" s="3">
        <v>0</v>
      </c>
      <c r="AN183" s="3">
        <v>0</v>
      </c>
      <c r="AO183" s="3"/>
      <c r="AP183" s="67">
        <v>0</v>
      </c>
      <c r="AQ183" s="3">
        <v>0</v>
      </c>
      <c r="AR183" s="3">
        <v>0</v>
      </c>
      <c r="AS183" s="3">
        <v>0</v>
      </c>
      <c r="AT183" s="3">
        <v>0</v>
      </c>
    </row>
    <row r="184" spans="1:46" x14ac:dyDescent="0.35">
      <c r="A184" t="s">
        <v>560</v>
      </c>
      <c r="B184" t="s">
        <v>561</v>
      </c>
      <c r="C184" t="s">
        <v>928</v>
      </c>
      <c r="D184" t="s">
        <v>926</v>
      </c>
      <c r="F184" t="s">
        <v>72</v>
      </c>
      <c r="G184" s="3">
        <v>530</v>
      </c>
      <c r="H184" s="3">
        <v>46729</v>
      </c>
      <c r="I184" s="3">
        <v>46729</v>
      </c>
      <c r="J184" s="3">
        <v>0</v>
      </c>
      <c r="K184" s="3">
        <v>0</v>
      </c>
      <c r="L184" s="3">
        <v>0</v>
      </c>
      <c r="M184" s="3">
        <v>0</v>
      </c>
      <c r="N184" s="3">
        <v>0</v>
      </c>
      <c r="O184" s="3">
        <v>0</v>
      </c>
      <c r="P184" s="3">
        <v>0</v>
      </c>
      <c r="Q184" s="3">
        <v>0</v>
      </c>
      <c r="R184" s="3">
        <v>0</v>
      </c>
      <c r="S184" s="3">
        <v>0</v>
      </c>
      <c r="T184" s="3">
        <v>0</v>
      </c>
      <c r="U184" s="3">
        <v>0</v>
      </c>
      <c r="V184" s="3">
        <v>0</v>
      </c>
      <c r="W184" s="3">
        <v>0</v>
      </c>
      <c r="X184" s="3">
        <v>0</v>
      </c>
      <c r="Y184" s="3">
        <v>0</v>
      </c>
      <c r="Z184" s="3">
        <v>0</v>
      </c>
      <c r="AA184" s="67">
        <v>0</v>
      </c>
      <c r="AB184" s="67">
        <v>0</v>
      </c>
      <c r="AC184" s="3">
        <v>0</v>
      </c>
      <c r="AD184" s="3">
        <v>0</v>
      </c>
      <c r="AE184" s="3">
        <v>0</v>
      </c>
      <c r="AF184" s="3">
        <v>0</v>
      </c>
      <c r="AG184" s="3">
        <v>0</v>
      </c>
      <c r="AH184" s="3">
        <v>0</v>
      </c>
      <c r="AI184" s="3">
        <v>0</v>
      </c>
      <c r="AJ184" s="3">
        <v>0</v>
      </c>
      <c r="AK184" s="3">
        <v>0</v>
      </c>
      <c r="AL184" s="3">
        <v>0</v>
      </c>
      <c r="AM184" s="3">
        <v>0</v>
      </c>
      <c r="AN184" s="3">
        <v>0</v>
      </c>
      <c r="AO184" s="3"/>
      <c r="AP184" s="67">
        <v>0</v>
      </c>
      <c r="AQ184" s="3">
        <v>0</v>
      </c>
      <c r="AR184" s="3">
        <v>0</v>
      </c>
      <c r="AS184" s="3">
        <v>0</v>
      </c>
      <c r="AT184" s="3">
        <v>0</v>
      </c>
    </row>
    <row r="185" spans="1:46" x14ac:dyDescent="0.35">
      <c r="A185" t="s">
        <v>562</v>
      </c>
      <c r="B185" t="s">
        <v>563</v>
      </c>
      <c r="C185" t="s">
        <v>389</v>
      </c>
      <c r="D185" t="s">
        <v>927</v>
      </c>
      <c r="F185" t="s">
        <v>65</v>
      </c>
      <c r="G185" s="3">
        <v>10050</v>
      </c>
      <c r="H185" s="3">
        <v>886086</v>
      </c>
      <c r="I185" s="3">
        <v>886086</v>
      </c>
      <c r="J185" s="3">
        <v>63613</v>
      </c>
      <c r="K185" s="3">
        <v>0</v>
      </c>
      <c r="L185" s="3">
        <v>0</v>
      </c>
      <c r="M185" s="3">
        <v>0</v>
      </c>
      <c r="N185" s="3">
        <v>0</v>
      </c>
      <c r="O185" s="3">
        <v>3421</v>
      </c>
      <c r="P185" s="3">
        <v>7008</v>
      </c>
      <c r="Q185" s="3">
        <v>0</v>
      </c>
      <c r="R185" s="3">
        <v>256</v>
      </c>
      <c r="S185" s="3">
        <v>0</v>
      </c>
      <c r="T185" s="3">
        <v>0</v>
      </c>
      <c r="U185" s="3">
        <v>0</v>
      </c>
      <c r="V185" s="3">
        <v>0</v>
      </c>
      <c r="W185" s="3">
        <v>266</v>
      </c>
      <c r="X185" s="3">
        <v>0</v>
      </c>
      <c r="Y185" s="3">
        <v>0</v>
      </c>
      <c r="Z185" s="3">
        <v>0</v>
      </c>
      <c r="AA185" s="67">
        <v>55923</v>
      </c>
      <c r="AB185" s="67">
        <v>18641</v>
      </c>
      <c r="AC185" s="3">
        <v>14247</v>
      </c>
      <c r="AD185" s="3">
        <v>0</v>
      </c>
      <c r="AE185" s="3">
        <v>0</v>
      </c>
      <c r="AF185" s="3">
        <v>158</v>
      </c>
      <c r="AG185" s="3">
        <v>0</v>
      </c>
      <c r="AH185" s="3">
        <v>0</v>
      </c>
      <c r="AI185" s="3">
        <v>0</v>
      </c>
      <c r="AJ185" s="3">
        <v>0</v>
      </c>
      <c r="AK185" s="3">
        <v>0</v>
      </c>
      <c r="AL185" s="3">
        <v>0</v>
      </c>
      <c r="AM185" s="3">
        <v>0</v>
      </c>
      <c r="AN185" s="3">
        <v>0</v>
      </c>
      <c r="AO185" s="3"/>
      <c r="AP185" s="67">
        <v>33046</v>
      </c>
      <c r="AQ185" s="3">
        <v>88969</v>
      </c>
      <c r="AR185" s="3">
        <v>33046</v>
      </c>
      <c r="AS185" s="3">
        <v>33046</v>
      </c>
      <c r="AT185" s="3">
        <v>0</v>
      </c>
    </row>
    <row r="186" spans="1:46" x14ac:dyDescent="0.35">
      <c r="A186" t="s">
        <v>564</v>
      </c>
      <c r="B186" t="s">
        <v>565</v>
      </c>
      <c r="C186" t="s">
        <v>891</v>
      </c>
      <c r="D186" t="s">
        <v>932</v>
      </c>
      <c r="F186" t="s">
        <v>72</v>
      </c>
      <c r="G186" s="3">
        <v>29105</v>
      </c>
      <c r="H186" s="3">
        <v>2566121</v>
      </c>
      <c r="I186" s="3">
        <v>2566121</v>
      </c>
      <c r="J186" s="3">
        <v>0</v>
      </c>
      <c r="K186" s="3">
        <v>0</v>
      </c>
      <c r="L186" s="3">
        <v>0</v>
      </c>
      <c r="M186" s="3">
        <v>0</v>
      </c>
      <c r="N186" s="3">
        <v>0</v>
      </c>
      <c r="O186" s="3">
        <v>0</v>
      </c>
      <c r="P186" s="3">
        <v>0</v>
      </c>
      <c r="Q186" s="3">
        <v>0</v>
      </c>
      <c r="R186" s="3">
        <v>0</v>
      </c>
      <c r="S186" s="3">
        <v>0</v>
      </c>
      <c r="T186" s="3">
        <v>0</v>
      </c>
      <c r="U186" s="3">
        <v>0</v>
      </c>
      <c r="V186" s="3">
        <v>0</v>
      </c>
      <c r="W186" s="3">
        <v>0</v>
      </c>
      <c r="X186" s="3">
        <v>0</v>
      </c>
      <c r="Y186" s="3">
        <v>0</v>
      </c>
      <c r="Z186" s="3">
        <v>0</v>
      </c>
      <c r="AA186" s="67">
        <v>0</v>
      </c>
      <c r="AB186" s="67">
        <v>0</v>
      </c>
      <c r="AC186" s="3">
        <v>0</v>
      </c>
      <c r="AD186" s="3">
        <v>0</v>
      </c>
      <c r="AE186" s="3">
        <v>0</v>
      </c>
      <c r="AF186" s="3">
        <v>0</v>
      </c>
      <c r="AG186" s="3">
        <v>0</v>
      </c>
      <c r="AH186" s="3">
        <v>0</v>
      </c>
      <c r="AI186" s="3">
        <v>0</v>
      </c>
      <c r="AJ186" s="3">
        <v>0</v>
      </c>
      <c r="AK186" s="3">
        <v>0</v>
      </c>
      <c r="AL186" s="3">
        <v>0</v>
      </c>
      <c r="AM186" s="3">
        <v>0</v>
      </c>
      <c r="AN186" s="3">
        <v>0</v>
      </c>
      <c r="AO186" s="3"/>
      <c r="AP186" s="67">
        <v>0</v>
      </c>
      <c r="AQ186" s="3">
        <v>0</v>
      </c>
      <c r="AR186" s="3">
        <v>0</v>
      </c>
      <c r="AS186" s="3">
        <v>0</v>
      </c>
      <c r="AT186" s="3">
        <v>0</v>
      </c>
    </row>
    <row r="187" spans="1:46" x14ac:dyDescent="0.35">
      <c r="A187" t="s">
        <v>566</v>
      </c>
      <c r="B187" t="s">
        <v>567</v>
      </c>
      <c r="C187" t="s">
        <v>891</v>
      </c>
      <c r="D187" t="s">
        <v>929</v>
      </c>
      <c r="F187" t="s">
        <v>65</v>
      </c>
      <c r="G187" s="3">
        <v>13866</v>
      </c>
      <c r="H187" s="3">
        <v>1222533</v>
      </c>
      <c r="I187" s="3">
        <v>1222533</v>
      </c>
      <c r="J187" s="3">
        <v>77201</v>
      </c>
      <c r="K187" s="3">
        <v>0</v>
      </c>
      <c r="L187" s="3">
        <v>0</v>
      </c>
      <c r="M187" s="3">
        <v>5000</v>
      </c>
      <c r="N187" s="3">
        <v>0</v>
      </c>
      <c r="O187" s="3">
        <v>29318</v>
      </c>
      <c r="P187" s="3">
        <v>0</v>
      </c>
      <c r="Q187" s="3">
        <v>0</v>
      </c>
      <c r="R187" s="3">
        <v>0</v>
      </c>
      <c r="S187" s="3">
        <v>0</v>
      </c>
      <c r="T187" s="3">
        <v>0</v>
      </c>
      <c r="U187" s="3">
        <v>0</v>
      </c>
      <c r="V187" s="3">
        <v>0</v>
      </c>
      <c r="W187" s="3">
        <v>3447</v>
      </c>
      <c r="X187" s="3">
        <v>0</v>
      </c>
      <c r="Y187" s="3">
        <v>0</v>
      </c>
      <c r="Z187" s="3">
        <v>0</v>
      </c>
      <c r="AA187" s="67">
        <v>86224.5</v>
      </c>
      <c r="AB187" s="67">
        <v>28741.5</v>
      </c>
      <c r="AC187" s="3">
        <v>42739</v>
      </c>
      <c r="AD187" s="3">
        <v>33562</v>
      </c>
      <c r="AE187" s="3">
        <v>0</v>
      </c>
      <c r="AF187" s="3">
        <v>0</v>
      </c>
      <c r="AG187" s="3">
        <v>0</v>
      </c>
      <c r="AH187" s="3">
        <v>0</v>
      </c>
      <c r="AI187" s="3">
        <v>0</v>
      </c>
      <c r="AJ187" s="3">
        <v>0</v>
      </c>
      <c r="AK187" s="3">
        <v>0</v>
      </c>
      <c r="AL187" s="3">
        <v>0</v>
      </c>
      <c r="AM187" s="3">
        <v>0</v>
      </c>
      <c r="AN187" s="3">
        <v>0</v>
      </c>
      <c r="AO187" s="3"/>
      <c r="AP187" s="67">
        <v>105042.5</v>
      </c>
      <c r="AQ187" s="3">
        <v>191267</v>
      </c>
      <c r="AR187" s="3">
        <v>105043</v>
      </c>
      <c r="AS187" s="3">
        <v>105043</v>
      </c>
      <c r="AT187" s="3">
        <v>0</v>
      </c>
    </row>
    <row r="188" spans="1:46" x14ac:dyDescent="0.35">
      <c r="A188" t="s">
        <v>568</v>
      </c>
      <c r="B188" t="s">
        <v>569</v>
      </c>
      <c r="C188" t="s">
        <v>611</v>
      </c>
      <c r="D188" t="s">
        <v>932</v>
      </c>
      <c r="F188" t="s">
        <v>65</v>
      </c>
      <c r="G188" s="3">
        <v>8270</v>
      </c>
      <c r="H188" s="3">
        <v>729147</v>
      </c>
      <c r="I188" s="3">
        <v>729147</v>
      </c>
      <c r="J188" s="3">
        <v>190306</v>
      </c>
      <c r="K188" s="3">
        <v>1268</v>
      </c>
      <c r="L188" s="3">
        <v>27875</v>
      </c>
      <c r="M188" s="3">
        <v>0</v>
      </c>
      <c r="N188" s="3">
        <v>3928</v>
      </c>
      <c r="O188" s="3">
        <v>93930</v>
      </c>
      <c r="P188" s="3">
        <v>64797</v>
      </c>
      <c r="Q188" s="3">
        <v>0</v>
      </c>
      <c r="R188" s="3">
        <v>0</v>
      </c>
      <c r="S188" s="3">
        <v>0</v>
      </c>
      <c r="T188" s="3">
        <v>0</v>
      </c>
      <c r="U188" s="3">
        <v>0</v>
      </c>
      <c r="V188" s="3">
        <v>0</v>
      </c>
      <c r="W188" s="3">
        <v>14111</v>
      </c>
      <c r="X188" s="3">
        <v>500</v>
      </c>
      <c r="Y188" s="3">
        <v>1200</v>
      </c>
      <c r="Z188" s="3">
        <v>0</v>
      </c>
      <c r="AA188" s="67">
        <v>298436.25</v>
      </c>
      <c r="AB188" s="67">
        <v>99478.75</v>
      </c>
      <c r="AC188" s="3">
        <v>27061</v>
      </c>
      <c r="AD188" s="3">
        <v>0</v>
      </c>
      <c r="AE188" s="3">
        <v>0</v>
      </c>
      <c r="AF188" s="3">
        <v>127264</v>
      </c>
      <c r="AG188" s="3">
        <v>0</v>
      </c>
      <c r="AH188" s="3">
        <v>0</v>
      </c>
      <c r="AI188" s="3">
        <v>0</v>
      </c>
      <c r="AJ188" s="3">
        <v>0</v>
      </c>
      <c r="AK188" s="3">
        <v>0</v>
      </c>
      <c r="AL188" s="3">
        <v>0</v>
      </c>
      <c r="AM188" s="3">
        <v>0</v>
      </c>
      <c r="AN188" s="3">
        <v>298416</v>
      </c>
      <c r="AO188" s="3">
        <v>176907</v>
      </c>
      <c r="AP188" s="67">
        <v>729126.75</v>
      </c>
      <c r="AQ188" s="3">
        <v>1027563</v>
      </c>
      <c r="AR188" s="3">
        <v>729127</v>
      </c>
      <c r="AS188" s="3">
        <v>729127</v>
      </c>
      <c r="AT188" s="3">
        <v>0</v>
      </c>
    </row>
    <row r="189" spans="1:46" x14ac:dyDescent="0.35">
      <c r="A189" t="s">
        <v>570</v>
      </c>
      <c r="B189" t="s">
        <v>571</v>
      </c>
      <c r="C189" t="s">
        <v>891</v>
      </c>
      <c r="D189" t="s">
        <v>929</v>
      </c>
      <c r="F189" t="s">
        <v>65</v>
      </c>
      <c r="G189" s="3">
        <v>3265</v>
      </c>
      <c r="H189" s="3">
        <v>287868</v>
      </c>
      <c r="I189" s="3">
        <v>287868</v>
      </c>
      <c r="J189" s="3">
        <v>7000</v>
      </c>
      <c r="K189" s="3">
        <v>0</v>
      </c>
      <c r="L189" s="3">
        <v>0</v>
      </c>
      <c r="M189" s="3">
        <v>0</v>
      </c>
      <c r="N189" s="3">
        <v>0</v>
      </c>
      <c r="O189" s="3">
        <v>1500</v>
      </c>
      <c r="P189" s="3">
        <v>0</v>
      </c>
      <c r="Q189" s="3">
        <v>0</v>
      </c>
      <c r="R189" s="3">
        <v>12000</v>
      </c>
      <c r="S189" s="3">
        <v>0</v>
      </c>
      <c r="T189" s="3">
        <v>0</v>
      </c>
      <c r="U189" s="3">
        <v>0</v>
      </c>
      <c r="V189" s="3">
        <v>0</v>
      </c>
      <c r="W189" s="3">
        <v>0</v>
      </c>
      <c r="X189" s="3">
        <v>0</v>
      </c>
      <c r="Y189" s="3">
        <v>0</v>
      </c>
      <c r="Z189" s="3">
        <v>0</v>
      </c>
      <c r="AA189" s="67">
        <v>15375</v>
      </c>
      <c r="AB189" s="67">
        <v>5125</v>
      </c>
      <c r="AC189" s="3">
        <v>0</v>
      </c>
      <c r="AD189" s="3">
        <v>0</v>
      </c>
      <c r="AE189" s="3">
        <v>0</v>
      </c>
      <c r="AF189" s="3">
        <v>2000</v>
      </c>
      <c r="AG189" s="3">
        <v>0</v>
      </c>
      <c r="AH189" s="3">
        <v>0</v>
      </c>
      <c r="AI189" s="3">
        <v>0</v>
      </c>
      <c r="AJ189" s="3">
        <v>0</v>
      </c>
      <c r="AK189" s="3">
        <v>0</v>
      </c>
      <c r="AL189" s="3">
        <v>0</v>
      </c>
      <c r="AM189" s="3">
        <v>0</v>
      </c>
      <c r="AN189" s="3">
        <v>31000</v>
      </c>
      <c r="AO189" s="3"/>
      <c r="AP189" s="67">
        <v>38125</v>
      </c>
      <c r="AQ189" s="3">
        <v>53500</v>
      </c>
      <c r="AR189" s="3">
        <v>38125</v>
      </c>
      <c r="AS189" s="3">
        <v>38125</v>
      </c>
      <c r="AT189" s="3">
        <v>0</v>
      </c>
    </row>
    <row r="190" spans="1:46" x14ac:dyDescent="0.35">
      <c r="A190" t="s">
        <v>572</v>
      </c>
      <c r="B190" t="s">
        <v>573</v>
      </c>
      <c r="C190" t="s">
        <v>611</v>
      </c>
      <c r="D190" t="s">
        <v>934</v>
      </c>
      <c r="E190" t="s">
        <v>920</v>
      </c>
      <c r="F190" t="s">
        <v>65</v>
      </c>
      <c r="G190" s="3">
        <v>27616</v>
      </c>
      <c r="H190" s="3">
        <v>2434840</v>
      </c>
      <c r="I190" s="3">
        <v>2434840</v>
      </c>
      <c r="J190" s="3">
        <v>80000</v>
      </c>
      <c r="K190" s="3">
        <v>0</v>
      </c>
      <c r="L190" s="3">
        <v>14000</v>
      </c>
      <c r="M190" s="3">
        <v>20000</v>
      </c>
      <c r="N190" s="3">
        <v>0</v>
      </c>
      <c r="O190" s="3">
        <v>48000</v>
      </c>
      <c r="P190" s="3">
        <v>13000</v>
      </c>
      <c r="Q190" s="3">
        <v>0</v>
      </c>
      <c r="R190" s="3">
        <v>0</v>
      </c>
      <c r="S190" s="3">
        <v>0</v>
      </c>
      <c r="T190" s="3">
        <v>0</v>
      </c>
      <c r="U190" s="3">
        <v>0</v>
      </c>
      <c r="V190" s="3">
        <v>0</v>
      </c>
      <c r="W190" s="3">
        <v>0</v>
      </c>
      <c r="X190" s="3">
        <v>0</v>
      </c>
      <c r="Y190" s="3">
        <v>0</v>
      </c>
      <c r="Z190" s="3">
        <v>0</v>
      </c>
      <c r="AA190" s="67">
        <v>131250</v>
      </c>
      <c r="AB190" s="67">
        <v>43750</v>
      </c>
      <c r="AC190" s="3">
        <v>17000</v>
      </c>
      <c r="AD190" s="3">
        <v>34000</v>
      </c>
      <c r="AE190" s="3">
        <v>0</v>
      </c>
      <c r="AF190" s="3">
        <v>0</v>
      </c>
      <c r="AG190" s="3">
        <v>0</v>
      </c>
      <c r="AH190" s="3">
        <v>0</v>
      </c>
      <c r="AI190" s="3">
        <v>0</v>
      </c>
      <c r="AJ190" s="3">
        <v>0</v>
      </c>
      <c r="AK190" s="3">
        <v>0</v>
      </c>
      <c r="AL190" s="3">
        <v>0</v>
      </c>
      <c r="AM190" s="3">
        <v>0</v>
      </c>
      <c r="AN190" s="3">
        <v>55000</v>
      </c>
      <c r="AO190" s="3"/>
      <c r="AP190" s="67">
        <v>149750</v>
      </c>
      <c r="AQ190" s="3">
        <v>281000</v>
      </c>
      <c r="AR190" s="3">
        <v>149750</v>
      </c>
      <c r="AS190" s="3">
        <v>149750</v>
      </c>
      <c r="AT190" s="3">
        <v>0</v>
      </c>
    </row>
    <row r="191" spans="1:46" x14ac:dyDescent="0.35">
      <c r="A191" t="s">
        <v>574</v>
      </c>
      <c r="B191" t="s">
        <v>575</v>
      </c>
      <c r="C191" t="s">
        <v>399</v>
      </c>
      <c r="D191" t="s">
        <v>926</v>
      </c>
      <c r="F191" t="s">
        <v>72</v>
      </c>
      <c r="G191" s="3">
        <v>112</v>
      </c>
      <c r="H191" s="3">
        <v>9875</v>
      </c>
      <c r="I191" s="3">
        <v>9875</v>
      </c>
      <c r="J191" s="3">
        <v>0</v>
      </c>
      <c r="K191" s="3">
        <v>0</v>
      </c>
      <c r="L191" s="3">
        <v>0</v>
      </c>
      <c r="M191" s="3">
        <v>0</v>
      </c>
      <c r="N191" s="3">
        <v>0</v>
      </c>
      <c r="O191" s="3">
        <v>0</v>
      </c>
      <c r="P191" s="3">
        <v>0</v>
      </c>
      <c r="Q191" s="3">
        <v>0</v>
      </c>
      <c r="R191" s="3">
        <v>0</v>
      </c>
      <c r="S191" s="3">
        <v>0</v>
      </c>
      <c r="T191" s="3">
        <v>0</v>
      </c>
      <c r="U191" s="3">
        <v>0</v>
      </c>
      <c r="V191" s="3">
        <v>0</v>
      </c>
      <c r="W191" s="3">
        <v>0</v>
      </c>
      <c r="X191" s="3">
        <v>0</v>
      </c>
      <c r="Y191" s="3">
        <v>0</v>
      </c>
      <c r="Z191" s="3">
        <v>0</v>
      </c>
      <c r="AA191" s="67">
        <v>0</v>
      </c>
      <c r="AB191" s="67">
        <v>0</v>
      </c>
      <c r="AC191" s="3">
        <v>0</v>
      </c>
      <c r="AD191" s="3">
        <v>0</v>
      </c>
      <c r="AE191" s="3">
        <v>0</v>
      </c>
      <c r="AF191" s="3">
        <v>0</v>
      </c>
      <c r="AG191" s="3">
        <v>0</v>
      </c>
      <c r="AH191" s="3">
        <v>0</v>
      </c>
      <c r="AI191" s="3">
        <v>0</v>
      </c>
      <c r="AJ191" s="3">
        <v>0</v>
      </c>
      <c r="AK191" s="3">
        <v>0</v>
      </c>
      <c r="AL191" s="3">
        <v>0</v>
      </c>
      <c r="AM191" s="3">
        <v>0</v>
      </c>
      <c r="AN191" s="3">
        <v>0</v>
      </c>
      <c r="AO191" s="3"/>
      <c r="AP191" s="67">
        <v>0</v>
      </c>
      <c r="AQ191" s="3">
        <v>0</v>
      </c>
      <c r="AR191" s="3">
        <v>0</v>
      </c>
      <c r="AS191" s="3">
        <v>0</v>
      </c>
      <c r="AT191" s="3">
        <v>0</v>
      </c>
    </row>
    <row r="192" spans="1:46" x14ac:dyDescent="0.35">
      <c r="A192" t="s">
        <v>576</v>
      </c>
      <c r="B192" t="s">
        <v>577</v>
      </c>
      <c r="C192" t="s">
        <v>435</v>
      </c>
      <c r="D192" t="s">
        <v>926</v>
      </c>
      <c r="F192" t="s">
        <v>65</v>
      </c>
      <c r="G192" s="3">
        <v>8865</v>
      </c>
      <c r="H192" s="3">
        <v>781607</v>
      </c>
      <c r="I192" s="3">
        <v>781607</v>
      </c>
      <c r="J192" s="3">
        <v>0</v>
      </c>
      <c r="K192" s="3">
        <v>0</v>
      </c>
      <c r="L192" s="3">
        <v>0</v>
      </c>
      <c r="M192" s="3">
        <v>0</v>
      </c>
      <c r="N192" s="3">
        <v>0</v>
      </c>
      <c r="O192" s="3">
        <v>0</v>
      </c>
      <c r="P192" s="3">
        <v>0</v>
      </c>
      <c r="Q192" s="3">
        <v>0</v>
      </c>
      <c r="R192" s="3">
        <v>0</v>
      </c>
      <c r="S192" s="3">
        <v>0</v>
      </c>
      <c r="T192" s="3">
        <v>0</v>
      </c>
      <c r="U192" s="3">
        <v>0</v>
      </c>
      <c r="V192" s="3">
        <v>0</v>
      </c>
      <c r="W192" s="3">
        <v>0</v>
      </c>
      <c r="X192" s="3">
        <v>0</v>
      </c>
      <c r="Y192" s="3">
        <v>0</v>
      </c>
      <c r="Z192" s="3">
        <v>0</v>
      </c>
      <c r="AA192" s="67">
        <v>0</v>
      </c>
      <c r="AB192" s="67">
        <v>0</v>
      </c>
      <c r="AC192" s="3">
        <v>32480</v>
      </c>
      <c r="AD192" s="3">
        <v>0</v>
      </c>
      <c r="AE192" s="3">
        <v>0</v>
      </c>
      <c r="AF192" s="3">
        <v>0</v>
      </c>
      <c r="AG192" s="3">
        <v>0</v>
      </c>
      <c r="AH192" s="3">
        <v>0</v>
      </c>
      <c r="AI192" s="3">
        <v>0</v>
      </c>
      <c r="AJ192" s="3">
        <v>0</v>
      </c>
      <c r="AK192" s="3">
        <v>0</v>
      </c>
      <c r="AL192" s="3">
        <v>0</v>
      </c>
      <c r="AM192" s="3">
        <v>0</v>
      </c>
      <c r="AN192" s="3">
        <v>0</v>
      </c>
      <c r="AO192" s="3"/>
      <c r="AP192" s="67">
        <v>32480</v>
      </c>
      <c r="AQ192" s="3">
        <v>32480</v>
      </c>
      <c r="AR192" s="3">
        <v>32480</v>
      </c>
      <c r="AS192" s="3">
        <v>32480</v>
      </c>
      <c r="AT192" s="3">
        <v>0</v>
      </c>
    </row>
    <row r="193" spans="1:46" x14ac:dyDescent="0.35">
      <c r="A193" t="s">
        <v>578</v>
      </c>
      <c r="B193" t="s">
        <v>579</v>
      </c>
      <c r="C193" t="s">
        <v>399</v>
      </c>
      <c r="D193" t="s">
        <v>929</v>
      </c>
      <c r="F193" t="s">
        <v>72</v>
      </c>
      <c r="G193" s="3">
        <v>8316</v>
      </c>
      <c r="H193" s="3">
        <v>733203</v>
      </c>
      <c r="I193" s="3">
        <v>733203</v>
      </c>
      <c r="J193" s="3">
        <v>0</v>
      </c>
      <c r="K193" s="3">
        <v>0</v>
      </c>
      <c r="L193" s="3">
        <v>0</v>
      </c>
      <c r="M193" s="3">
        <v>0</v>
      </c>
      <c r="N193" s="3">
        <v>0</v>
      </c>
      <c r="O193" s="3">
        <v>0</v>
      </c>
      <c r="P193" s="3">
        <v>0</v>
      </c>
      <c r="Q193" s="3">
        <v>0</v>
      </c>
      <c r="R193" s="3">
        <v>0</v>
      </c>
      <c r="S193" s="3">
        <v>0</v>
      </c>
      <c r="T193" s="3">
        <v>0</v>
      </c>
      <c r="U193" s="3">
        <v>0</v>
      </c>
      <c r="V193" s="3">
        <v>0</v>
      </c>
      <c r="W193" s="3">
        <v>0</v>
      </c>
      <c r="X193" s="3">
        <v>0</v>
      </c>
      <c r="Y193" s="3">
        <v>0</v>
      </c>
      <c r="Z193" s="3">
        <v>0</v>
      </c>
      <c r="AA193" s="67">
        <v>0</v>
      </c>
      <c r="AB193" s="67">
        <v>0</v>
      </c>
      <c r="AC193" s="3">
        <v>0</v>
      </c>
      <c r="AD193" s="3">
        <v>0</v>
      </c>
      <c r="AE193" s="3">
        <v>0</v>
      </c>
      <c r="AF193" s="3">
        <v>0</v>
      </c>
      <c r="AG193" s="3">
        <v>0</v>
      </c>
      <c r="AH193" s="3">
        <v>0</v>
      </c>
      <c r="AI193" s="3">
        <v>0</v>
      </c>
      <c r="AJ193" s="3">
        <v>0</v>
      </c>
      <c r="AK193" s="3">
        <v>0</v>
      </c>
      <c r="AL193" s="3">
        <v>0</v>
      </c>
      <c r="AM193" s="3">
        <v>0</v>
      </c>
      <c r="AN193" s="3">
        <v>0</v>
      </c>
      <c r="AO193" s="3"/>
      <c r="AP193" s="67">
        <v>0</v>
      </c>
      <c r="AQ193" s="3">
        <v>0</v>
      </c>
      <c r="AR193" s="3">
        <v>0</v>
      </c>
      <c r="AS193" s="3">
        <v>0</v>
      </c>
      <c r="AT193" s="3">
        <v>0</v>
      </c>
    </row>
    <row r="194" spans="1:46" x14ac:dyDescent="0.35">
      <c r="A194" t="s">
        <v>580</v>
      </c>
      <c r="B194" t="s">
        <v>581</v>
      </c>
      <c r="C194" t="s">
        <v>925</v>
      </c>
      <c r="D194" t="s">
        <v>926</v>
      </c>
      <c r="F194" t="s">
        <v>65</v>
      </c>
      <c r="G194" s="3">
        <v>929</v>
      </c>
      <c r="H194" s="3">
        <v>81908</v>
      </c>
      <c r="I194" s="3">
        <v>81908</v>
      </c>
      <c r="J194" s="3">
        <v>13530</v>
      </c>
      <c r="K194" s="3">
        <v>0</v>
      </c>
      <c r="L194" s="3">
        <v>0</v>
      </c>
      <c r="M194" s="3">
        <v>0</v>
      </c>
      <c r="N194" s="3">
        <v>0</v>
      </c>
      <c r="O194" s="3">
        <v>1566</v>
      </c>
      <c r="P194" s="3">
        <v>2500</v>
      </c>
      <c r="Q194" s="3">
        <v>0</v>
      </c>
      <c r="R194" s="3">
        <v>0</v>
      </c>
      <c r="S194" s="3">
        <v>0</v>
      </c>
      <c r="T194" s="3">
        <v>0</v>
      </c>
      <c r="U194" s="3">
        <v>0</v>
      </c>
      <c r="V194" s="3">
        <v>0</v>
      </c>
      <c r="W194" s="3">
        <v>0</v>
      </c>
      <c r="X194" s="3">
        <v>0</v>
      </c>
      <c r="Y194" s="3">
        <v>0</v>
      </c>
      <c r="Z194" s="3">
        <v>0</v>
      </c>
      <c r="AA194" s="67">
        <v>13197</v>
      </c>
      <c r="AB194" s="67">
        <v>4399</v>
      </c>
      <c r="AC194" s="3">
        <v>2040</v>
      </c>
      <c r="AD194" s="3">
        <v>0</v>
      </c>
      <c r="AE194" s="3">
        <v>0</v>
      </c>
      <c r="AF194" s="3">
        <v>0</v>
      </c>
      <c r="AG194" s="3">
        <v>0</v>
      </c>
      <c r="AH194" s="3">
        <v>0</v>
      </c>
      <c r="AI194" s="3">
        <v>0</v>
      </c>
      <c r="AJ194" s="3">
        <v>0</v>
      </c>
      <c r="AK194" s="3">
        <v>0</v>
      </c>
      <c r="AL194" s="3">
        <v>0</v>
      </c>
      <c r="AM194" s="3">
        <v>0</v>
      </c>
      <c r="AN194" s="3">
        <v>13197</v>
      </c>
      <c r="AO194" s="3"/>
      <c r="AP194" s="67">
        <v>19636</v>
      </c>
      <c r="AQ194" s="3">
        <v>32833</v>
      </c>
      <c r="AR194" s="3">
        <v>19636</v>
      </c>
      <c r="AS194" s="3">
        <v>19636</v>
      </c>
      <c r="AT194" s="3">
        <v>0</v>
      </c>
    </row>
    <row r="195" spans="1:46" x14ac:dyDescent="0.35">
      <c r="A195" t="s">
        <v>582</v>
      </c>
      <c r="B195" t="s">
        <v>583</v>
      </c>
      <c r="C195" t="s">
        <v>435</v>
      </c>
      <c r="D195" t="s">
        <v>926</v>
      </c>
      <c r="F195" t="s">
        <v>72</v>
      </c>
      <c r="G195" s="3">
        <v>870</v>
      </c>
      <c r="H195" s="3">
        <v>76706</v>
      </c>
      <c r="I195" s="3">
        <v>76706</v>
      </c>
      <c r="J195" s="3">
        <v>0</v>
      </c>
      <c r="K195" s="3">
        <v>0</v>
      </c>
      <c r="L195" s="3">
        <v>0</v>
      </c>
      <c r="M195" s="3">
        <v>0</v>
      </c>
      <c r="N195" s="3">
        <v>0</v>
      </c>
      <c r="O195" s="3">
        <v>0</v>
      </c>
      <c r="P195" s="3">
        <v>0</v>
      </c>
      <c r="Q195" s="3">
        <v>0</v>
      </c>
      <c r="R195" s="3">
        <v>0</v>
      </c>
      <c r="S195" s="3">
        <v>0</v>
      </c>
      <c r="T195" s="3">
        <v>0</v>
      </c>
      <c r="U195" s="3">
        <v>0</v>
      </c>
      <c r="V195" s="3">
        <v>0</v>
      </c>
      <c r="W195" s="3">
        <v>0</v>
      </c>
      <c r="X195" s="3">
        <v>0</v>
      </c>
      <c r="Y195" s="3">
        <v>0</v>
      </c>
      <c r="Z195" s="3">
        <v>0</v>
      </c>
      <c r="AA195" s="67">
        <v>0</v>
      </c>
      <c r="AB195" s="67">
        <v>0</v>
      </c>
      <c r="AC195" s="3">
        <v>0</v>
      </c>
      <c r="AD195" s="3">
        <v>0</v>
      </c>
      <c r="AE195" s="3">
        <v>0</v>
      </c>
      <c r="AF195" s="3">
        <v>0</v>
      </c>
      <c r="AG195" s="3">
        <v>0</v>
      </c>
      <c r="AH195" s="3">
        <v>0</v>
      </c>
      <c r="AI195" s="3">
        <v>0</v>
      </c>
      <c r="AJ195" s="3">
        <v>0</v>
      </c>
      <c r="AK195" s="3">
        <v>0</v>
      </c>
      <c r="AL195" s="3">
        <v>0</v>
      </c>
      <c r="AM195" s="3">
        <v>0</v>
      </c>
      <c r="AN195" s="3">
        <v>0</v>
      </c>
      <c r="AO195" s="3"/>
      <c r="AP195" s="67">
        <v>0</v>
      </c>
      <c r="AQ195" s="3">
        <v>0</v>
      </c>
      <c r="AR195" s="3">
        <v>0</v>
      </c>
      <c r="AS195" s="3">
        <v>0</v>
      </c>
      <c r="AT195" s="3">
        <v>0</v>
      </c>
    </row>
    <row r="196" spans="1:46" x14ac:dyDescent="0.35">
      <c r="A196" t="s">
        <v>584</v>
      </c>
      <c r="B196" t="s">
        <v>585</v>
      </c>
      <c r="C196" t="s">
        <v>925</v>
      </c>
      <c r="D196" t="s">
        <v>926</v>
      </c>
      <c r="F196" t="s">
        <v>72</v>
      </c>
      <c r="G196" s="3">
        <v>158</v>
      </c>
      <c r="H196" s="3">
        <v>13930</v>
      </c>
      <c r="I196" s="3">
        <v>13930</v>
      </c>
      <c r="J196" s="3">
        <v>0</v>
      </c>
      <c r="K196" s="3">
        <v>0</v>
      </c>
      <c r="L196" s="3">
        <v>0</v>
      </c>
      <c r="M196" s="3">
        <v>0</v>
      </c>
      <c r="N196" s="3">
        <v>0</v>
      </c>
      <c r="O196" s="3">
        <v>0</v>
      </c>
      <c r="P196" s="3">
        <v>0</v>
      </c>
      <c r="Q196" s="3">
        <v>0</v>
      </c>
      <c r="R196" s="3">
        <v>0</v>
      </c>
      <c r="S196" s="3">
        <v>0</v>
      </c>
      <c r="T196" s="3">
        <v>0</v>
      </c>
      <c r="U196" s="3">
        <v>0</v>
      </c>
      <c r="V196" s="3">
        <v>0</v>
      </c>
      <c r="W196" s="3">
        <v>0</v>
      </c>
      <c r="X196" s="3">
        <v>0</v>
      </c>
      <c r="Y196" s="3">
        <v>0</v>
      </c>
      <c r="Z196" s="3">
        <v>0</v>
      </c>
      <c r="AA196" s="67">
        <v>0</v>
      </c>
      <c r="AB196" s="67">
        <v>0</v>
      </c>
      <c r="AC196" s="3">
        <v>0</v>
      </c>
      <c r="AD196" s="3">
        <v>0</v>
      </c>
      <c r="AE196" s="3">
        <v>0</v>
      </c>
      <c r="AF196" s="3">
        <v>0</v>
      </c>
      <c r="AG196" s="3">
        <v>0</v>
      </c>
      <c r="AH196" s="3">
        <v>0</v>
      </c>
      <c r="AI196" s="3">
        <v>0</v>
      </c>
      <c r="AJ196" s="3">
        <v>0</v>
      </c>
      <c r="AK196" s="3">
        <v>0</v>
      </c>
      <c r="AL196" s="3">
        <v>0</v>
      </c>
      <c r="AM196" s="3">
        <v>0</v>
      </c>
      <c r="AN196" s="3">
        <v>0</v>
      </c>
      <c r="AO196" s="3"/>
      <c r="AP196" s="67">
        <v>0</v>
      </c>
      <c r="AQ196" s="3">
        <v>0</v>
      </c>
      <c r="AR196" s="3">
        <v>0</v>
      </c>
      <c r="AS196" s="3">
        <v>0</v>
      </c>
      <c r="AT196" s="3">
        <v>0</v>
      </c>
    </row>
    <row r="197" spans="1:46" x14ac:dyDescent="0.35">
      <c r="A197" t="s">
        <v>586</v>
      </c>
      <c r="B197" t="s">
        <v>587</v>
      </c>
      <c r="C197" t="s">
        <v>389</v>
      </c>
      <c r="D197" t="s">
        <v>927</v>
      </c>
      <c r="F197" t="s">
        <v>65</v>
      </c>
      <c r="G197" s="3">
        <v>3524</v>
      </c>
      <c r="H197" s="3">
        <v>310703</v>
      </c>
      <c r="I197" s="3">
        <v>310703</v>
      </c>
      <c r="J197" s="3">
        <v>45000</v>
      </c>
      <c r="K197" s="3">
        <v>0</v>
      </c>
      <c r="L197" s="3">
        <v>5000</v>
      </c>
      <c r="M197" s="3">
        <v>16000</v>
      </c>
      <c r="N197" s="3">
        <v>0</v>
      </c>
      <c r="O197" s="3">
        <v>15000</v>
      </c>
      <c r="P197" s="3">
        <v>7500</v>
      </c>
      <c r="Q197" s="3">
        <v>0</v>
      </c>
      <c r="R197" s="3">
        <v>20000</v>
      </c>
      <c r="S197" s="3">
        <v>0</v>
      </c>
      <c r="T197" s="3">
        <v>0</v>
      </c>
      <c r="U197" s="3">
        <v>0</v>
      </c>
      <c r="V197" s="3">
        <v>0</v>
      </c>
      <c r="W197" s="3">
        <v>2500</v>
      </c>
      <c r="X197" s="3">
        <v>2000</v>
      </c>
      <c r="Y197" s="3">
        <v>0</v>
      </c>
      <c r="Z197" s="3">
        <v>2000</v>
      </c>
      <c r="AA197" s="67">
        <v>86250</v>
      </c>
      <c r="AB197" s="67">
        <v>28750</v>
      </c>
      <c r="AC197" s="3">
        <v>9000</v>
      </c>
      <c r="AD197" s="3">
        <v>0</v>
      </c>
      <c r="AE197" s="3">
        <v>0</v>
      </c>
      <c r="AF197" s="3">
        <v>5000</v>
      </c>
      <c r="AG197" s="3">
        <v>0</v>
      </c>
      <c r="AH197" s="3">
        <v>5000</v>
      </c>
      <c r="AI197" s="3">
        <v>10000</v>
      </c>
      <c r="AJ197" s="3">
        <v>0</v>
      </c>
      <c r="AK197" s="3">
        <v>3500</v>
      </c>
      <c r="AL197" s="3">
        <v>0</v>
      </c>
      <c r="AM197" s="3">
        <v>1000</v>
      </c>
      <c r="AN197" s="3">
        <v>0</v>
      </c>
      <c r="AO197" s="3"/>
      <c r="AP197" s="67">
        <v>62250</v>
      </c>
      <c r="AQ197" s="3">
        <v>148500</v>
      </c>
      <c r="AR197" s="3">
        <v>62250</v>
      </c>
      <c r="AS197" s="3">
        <v>62250</v>
      </c>
      <c r="AT197" s="3">
        <v>0</v>
      </c>
    </row>
    <row r="198" spans="1:46" x14ac:dyDescent="0.35">
      <c r="A198" t="s">
        <v>588</v>
      </c>
      <c r="B198" t="s">
        <v>589</v>
      </c>
      <c r="C198" t="s">
        <v>589</v>
      </c>
      <c r="D198" t="s">
        <v>924</v>
      </c>
      <c r="F198" t="s">
        <v>65</v>
      </c>
      <c r="G198" s="3">
        <v>11327</v>
      </c>
      <c r="H198" s="3">
        <v>998676</v>
      </c>
      <c r="I198" s="3">
        <v>998676</v>
      </c>
      <c r="J198" s="3">
        <v>400000</v>
      </c>
      <c r="K198" s="3">
        <v>0</v>
      </c>
      <c r="L198" s="3">
        <v>0</v>
      </c>
      <c r="M198" s="3">
        <v>0</v>
      </c>
      <c r="N198" s="3">
        <v>0</v>
      </c>
      <c r="O198" s="3">
        <v>50000</v>
      </c>
      <c r="P198" s="3">
        <v>65000</v>
      </c>
      <c r="Q198" s="3">
        <v>0</v>
      </c>
      <c r="R198" s="3">
        <v>0</v>
      </c>
      <c r="S198" s="3">
        <v>0</v>
      </c>
      <c r="T198" s="3">
        <v>0</v>
      </c>
      <c r="U198" s="3">
        <v>0</v>
      </c>
      <c r="V198" s="3">
        <v>0</v>
      </c>
      <c r="W198" s="3">
        <v>10000</v>
      </c>
      <c r="X198" s="3">
        <v>0</v>
      </c>
      <c r="Y198" s="3">
        <v>100000</v>
      </c>
      <c r="Z198" s="3">
        <v>0</v>
      </c>
      <c r="AA198" s="67">
        <v>468750</v>
      </c>
      <c r="AB198" s="67">
        <v>156250</v>
      </c>
      <c r="AC198" s="3">
        <v>75000</v>
      </c>
      <c r="AD198" s="3">
        <v>0</v>
      </c>
      <c r="AE198" s="3">
        <v>0</v>
      </c>
      <c r="AF198" s="3">
        <v>50000</v>
      </c>
      <c r="AG198" s="3">
        <v>0</v>
      </c>
      <c r="AH198" s="3">
        <v>0</v>
      </c>
      <c r="AI198" s="3">
        <v>0</v>
      </c>
      <c r="AJ198" s="3">
        <v>0</v>
      </c>
      <c r="AK198" s="3">
        <v>0</v>
      </c>
      <c r="AL198" s="3">
        <v>0</v>
      </c>
      <c r="AM198" s="3">
        <v>0</v>
      </c>
      <c r="AN198" s="3">
        <v>0</v>
      </c>
      <c r="AO198" s="3"/>
      <c r="AP198" s="67">
        <v>281250</v>
      </c>
      <c r="AQ198" s="3">
        <v>750000</v>
      </c>
      <c r="AR198" s="3">
        <v>281250</v>
      </c>
      <c r="AS198" s="3">
        <v>281250</v>
      </c>
      <c r="AT198" s="3">
        <v>0</v>
      </c>
    </row>
    <row r="199" spans="1:46" x14ac:dyDescent="0.35">
      <c r="A199" t="s">
        <v>590</v>
      </c>
      <c r="B199" t="s">
        <v>591</v>
      </c>
      <c r="C199" t="s">
        <v>921</v>
      </c>
      <c r="D199" t="s">
        <v>931</v>
      </c>
      <c r="F199" t="s">
        <v>65</v>
      </c>
      <c r="G199" s="3">
        <v>36229</v>
      </c>
      <c r="H199" s="3">
        <v>3194228</v>
      </c>
      <c r="I199" s="3">
        <v>3194228</v>
      </c>
      <c r="J199" s="3">
        <v>113744</v>
      </c>
      <c r="K199" s="3">
        <v>0</v>
      </c>
      <c r="L199" s="3">
        <v>0</v>
      </c>
      <c r="M199" s="3">
        <v>0</v>
      </c>
      <c r="N199" s="3">
        <v>0</v>
      </c>
      <c r="O199" s="3">
        <v>20000</v>
      </c>
      <c r="P199" s="3">
        <v>10000</v>
      </c>
      <c r="Q199" s="3">
        <v>13635</v>
      </c>
      <c r="R199" s="3">
        <v>12000</v>
      </c>
      <c r="S199" s="3">
        <v>0</v>
      </c>
      <c r="T199" s="3">
        <v>0</v>
      </c>
      <c r="U199" s="3">
        <v>0</v>
      </c>
      <c r="V199" s="3">
        <v>0</v>
      </c>
      <c r="W199" s="3">
        <v>10000</v>
      </c>
      <c r="X199" s="3">
        <v>0</v>
      </c>
      <c r="Y199" s="3">
        <v>0</v>
      </c>
      <c r="Z199" s="3">
        <v>0</v>
      </c>
      <c r="AA199" s="67">
        <v>134534.25</v>
      </c>
      <c r="AB199" s="67">
        <v>44844.75</v>
      </c>
      <c r="AC199" s="3">
        <v>99000</v>
      </c>
      <c r="AD199" s="3">
        <v>22791</v>
      </c>
      <c r="AE199" s="3">
        <v>10000</v>
      </c>
      <c r="AF199" s="3">
        <v>0</v>
      </c>
      <c r="AG199" s="3">
        <v>0</v>
      </c>
      <c r="AH199" s="3">
        <v>0</v>
      </c>
      <c r="AI199" s="3">
        <v>0</v>
      </c>
      <c r="AJ199" s="3">
        <v>0</v>
      </c>
      <c r="AK199" s="3">
        <v>0</v>
      </c>
      <c r="AL199" s="3">
        <v>0</v>
      </c>
      <c r="AM199" s="3">
        <v>0</v>
      </c>
      <c r="AN199" s="3">
        <v>2805300</v>
      </c>
      <c r="AO199" s="3"/>
      <c r="AP199" s="67">
        <v>2981935.75</v>
      </c>
      <c r="AQ199" s="3">
        <v>3116470</v>
      </c>
      <c r="AR199" s="3">
        <v>2981936</v>
      </c>
      <c r="AS199" s="3">
        <v>2981936</v>
      </c>
      <c r="AT199" s="3">
        <v>0</v>
      </c>
    </row>
    <row r="200" spans="1:46" x14ac:dyDescent="0.35">
      <c r="A200" t="s">
        <v>592</v>
      </c>
      <c r="B200" t="s">
        <v>593</v>
      </c>
      <c r="C200" t="s">
        <v>611</v>
      </c>
      <c r="D200" t="s">
        <v>932</v>
      </c>
      <c r="F200" t="s">
        <v>72</v>
      </c>
      <c r="G200" s="3">
        <v>31248</v>
      </c>
      <c r="H200" s="3">
        <v>2755065</v>
      </c>
      <c r="I200" s="3">
        <v>2755065</v>
      </c>
      <c r="J200" s="3">
        <v>0</v>
      </c>
      <c r="K200" s="3">
        <v>0</v>
      </c>
      <c r="L200" s="3">
        <v>0</v>
      </c>
      <c r="M200" s="3">
        <v>0</v>
      </c>
      <c r="N200" s="3">
        <v>0</v>
      </c>
      <c r="O200" s="3">
        <v>0</v>
      </c>
      <c r="P200" s="3">
        <v>0</v>
      </c>
      <c r="Q200" s="3">
        <v>0</v>
      </c>
      <c r="R200" s="3">
        <v>0</v>
      </c>
      <c r="S200" s="3">
        <v>0</v>
      </c>
      <c r="T200" s="3">
        <v>0</v>
      </c>
      <c r="U200" s="3">
        <v>0</v>
      </c>
      <c r="V200" s="3">
        <v>0</v>
      </c>
      <c r="W200" s="3">
        <v>0</v>
      </c>
      <c r="X200" s="3">
        <v>0</v>
      </c>
      <c r="Y200" s="3">
        <v>0</v>
      </c>
      <c r="Z200" s="3">
        <v>0</v>
      </c>
      <c r="AA200" s="67">
        <v>0</v>
      </c>
      <c r="AB200" s="67">
        <v>0</v>
      </c>
      <c r="AC200" s="3">
        <v>0</v>
      </c>
      <c r="AD200" s="3">
        <v>0</v>
      </c>
      <c r="AE200" s="3">
        <v>0</v>
      </c>
      <c r="AF200" s="3">
        <v>0</v>
      </c>
      <c r="AG200" s="3">
        <v>0</v>
      </c>
      <c r="AH200" s="3">
        <v>0</v>
      </c>
      <c r="AI200" s="3">
        <v>0</v>
      </c>
      <c r="AJ200" s="3">
        <v>0</v>
      </c>
      <c r="AK200" s="3">
        <v>0</v>
      </c>
      <c r="AL200" s="3">
        <v>0</v>
      </c>
      <c r="AM200" s="3">
        <v>0</v>
      </c>
      <c r="AN200" s="3">
        <v>0</v>
      </c>
      <c r="AO200" s="3"/>
      <c r="AP200" s="67">
        <v>0</v>
      </c>
      <c r="AQ200" s="3">
        <v>0</v>
      </c>
      <c r="AR200" s="3">
        <v>0</v>
      </c>
      <c r="AS200" s="3">
        <v>0</v>
      </c>
      <c r="AT200" s="3">
        <v>0</v>
      </c>
    </row>
    <row r="201" spans="1:46" x14ac:dyDescent="0.35">
      <c r="A201" t="s">
        <v>594</v>
      </c>
      <c r="B201" t="s">
        <v>595</v>
      </c>
      <c r="C201" t="s">
        <v>925</v>
      </c>
      <c r="D201" t="s">
        <v>926</v>
      </c>
      <c r="F201" t="s">
        <v>72</v>
      </c>
      <c r="G201" s="3">
        <v>225</v>
      </c>
      <c r="H201" s="3">
        <v>19838</v>
      </c>
      <c r="I201" s="3">
        <v>19838</v>
      </c>
      <c r="J201" s="3">
        <v>0</v>
      </c>
      <c r="K201" s="3">
        <v>0</v>
      </c>
      <c r="L201" s="3">
        <v>0</v>
      </c>
      <c r="M201" s="3">
        <v>0</v>
      </c>
      <c r="N201" s="3">
        <v>0</v>
      </c>
      <c r="O201" s="3">
        <v>0</v>
      </c>
      <c r="P201" s="3">
        <v>0</v>
      </c>
      <c r="Q201" s="3">
        <v>0</v>
      </c>
      <c r="R201" s="3">
        <v>0</v>
      </c>
      <c r="S201" s="3">
        <v>0</v>
      </c>
      <c r="T201" s="3">
        <v>0</v>
      </c>
      <c r="U201" s="3">
        <v>0</v>
      </c>
      <c r="V201" s="3">
        <v>0</v>
      </c>
      <c r="W201" s="3">
        <v>0</v>
      </c>
      <c r="X201" s="3">
        <v>0</v>
      </c>
      <c r="Y201" s="3">
        <v>0</v>
      </c>
      <c r="Z201" s="3">
        <v>0</v>
      </c>
      <c r="AA201" s="67">
        <v>0</v>
      </c>
      <c r="AB201" s="67">
        <v>0</v>
      </c>
      <c r="AC201" s="3">
        <v>0</v>
      </c>
      <c r="AD201" s="3">
        <v>0</v>
      </c>
      <c r="AE201" s="3">
        <v>0</v>
      </c>
      <c r="AF201" s="3">
        <v>0</v>
      </c>
      <c r="AG201" s="3">
        <v>0</v>
      </c>
      <c r="AH201" s="3">
        <v>0</v>
      </c>
      <c r="AI201" s="3">
        <v>0</v>
      </c>
      <c r="AJ201" s="3">
        <v>0</v>
      </c>
      <c r="AK201" s="3">
        <v>0</v>
      </c>
      <c r="AL201" s="3">
        <v>0</v>
      </c>
      <c r="AM201" s="3">
        <v>0</v>
      </c>
      <c r="AN201" s="3">
        <v>0</v>
      </c>
      <c r="AO201" s="3"/>
      <c r="AP201" s="67">
        <v>0</v>
      </c>
      <c r="AQ201" s="3">
        <v>0</v>
      </c>
      <c r="AR201" s="3">
        <v>0</v>
      </c>
      <c r="AS201" s="3">
        <v>0</v>
      </c>
      <c r="AT201" s="3">
        <v>0</v>
      </c>
    </row>
    <row r="202" spans="1:46" x14ac:dyDescent="0.35">
      <c r="A202" t="s">
        <v>596</v>
      </c>
      <c r="B202" t="s">
        <v>597</v>
      </c>
      <c r="C202" t="s">
        <v>923</v>
      </c>
      <c r="D202" t="s">
        <v>924</v>
      </c>
      <c r="F202" t="s">
        <v>65</v>
      </c>
      <c r="G202" s="3">
        <v>95315</v>
      </c>
      <c r="H202" s="3">
        <v>8403705</v>
      </c>
      <c r="I202" s="3">
        <v>8403705</v>
      </c>
      <c r="J202" s="3">
        <v>30436</v>
      </c>
      <c r="K202" s="3">
        <v>4085</v>
      </c>
      <c r="L202" s="3">
        <v>0</v>
      </c>
      <c r="M202" s="3">
        <v>0</v>
      </c>
      <c r="N202" s="3">
        <v>0</v>
      </c>
      <c r="O202" s="3">
        <v>1170148</v>
      </c>
      <c r="P202" s="3">
        <v>221975</v>
      </c>
      <c r="Q202" s="3">
        <v>0</v>
      </c>
      <c r="R202" s="3">
        <v>0</v>
      </c>
      <c r="S202" s="3">
        <v>0</v>
      </c>
      <c r="T202" s="3">
        <v>545114</v>
      </c>
      <c r="U202" s="3">
        <v>0</v>
      </c>
      <c r="V202" s="3">
        <v>0</v>
      </c>
      <c r="W202" s="3">
        <v>41490</v>
      </c>
      <c r="X202" s="3">
        <v>0</v>
      </c>
      <c r="Y202" s="3">
        <v>100000</v>
      </c>
      <c r="Z202" s="3">
        <v>0</v>
      </c>
      <c r="AA202" s="67">
        <v>1584936</v>
      </c>
      <c r="AB202" s="67">
        <v>528312</v>
      </c>
      <c r="AC202" s="3">
        <v>146147</v>
      </c>
      <c r="AD202" s="3">
        <v>1649</v>
      </c>
      <c r="AE202" s="3">
        <v>0</v>
      </c>
      <c r="AF202" s="3">
        <v>0</v>
      </c>
      <c r="AG202" s="3">
        <v>0</v>
      </c>
      <c r="AH202" s="3">
        <v>0</v>
      </c>
      <c r="AI202" s="3">
        <v>0</v>
      </c>
      <c r="AJ202" s="3">
        <v>0</v>
      </c>
      <c r="AK202" s="3">
        <v>0</v>
      </c>
      <c r="AL202" s="3">
        <v>0</v>
      </c>
      <c r="AM202" s="3">
        <v>0</v>
      </c>
      <c r="AN202" s="3">
        <v>0</v>
      </c>
      <c r="AO202" s="3"/>
      <c r="AP202" s="67">
        <v>676108</v>
      </c>
      <c r="AQ202" s="3">
        <v>2261044</v>
      </c>
      <c r="AR202" s="3">
        <v>676108</v>
      </c>
      <c r="AS202" s="3">
        <v>676108</v>
      </c>
      <c r="AT202" s="3">
        <v>0</v>
      </c>
    </row>
    <row r="203" spans="1:46" x14ac:dyDescent="0.35">
      <c r="A203" t="s">
        <v>598</v>
      </c>
      <c r="B203" t="s">
        <v>599</v>
      </c>
      <c r="C203" t="s">
        <v>891</v>
      </c>
      <c r="D203" t="s">
        <v>929</v>
      </c>
      <c r="F203" t="s">
        <v>65</v>
      </c>
      <c r="G203" s="3">
        <v>1029</v>
      </c>
      <c r="H203" s="3">
        <v>90725</v>
      </c>
      <c r="I203" s="3">
        <v>90725</v>
      </c>
      <c r="J203" s="3">
        <v>0</v>
      </c>
      <c r="K203" s="3">
        <v>0</v>
      </c>
      <c r="L203" s="3">
        <v>0</v>
      </c>
      <c r="M203" s="3">
        <v>1000</v>
      </c>
      <c r="N203" s="3">
        <v>0</v>
      </c>
      <c r="O203" s="3">
        <v>8000</v>
      </c>
      <c r="P203" s="3">
        <v>5000</v>
      </c>
      <c r="Q203" s="3">
        <v>0</v>
      </c>
      <c r="R203" s="3">
        <v>0</v>
      </c>
      <c r="S203" s="3">
        <v>0</v>
      </c>
      <c r="T203" s="3">
        <v>0</v>
      </c>
      <c r="U203" s="3">
        <v>1000</v>
      </c>
      <c r="V203" s="3">
        <v>0</v>
      </c>
      <c r="W203" s="3">
        <v>0</v>
      </c>
      <c r="X203" s="3">
        <v>0</v>
      </c>
      <c r="Y203" s="3">
        <v>0</v>
      </c>
      <c r="Z203" s="3">
        <v>0</v>
      </c>
      <c r="AA203" s="67">
        <v>11250</v>
      </c>
      <c r="AB203" s="67">
        <v>3750</v>
      </c>
      <c r="AC203" s="3">
        <v>7000</v>
      </c>
      <c r="AD203" s="3">
        <v>0</v>
      </c>
      <c r="AE203" s="3">
        <v>0</v>
      </c>
      <c r="AF203" s="3">
        <v>0</v>
      </c>
      <c r="AG203" s="3">
        <v>0</v>
      </c>
      <c r="AH203" s="3">
        <v>0</v>
      </c>
      <c r="AI203" s="3">
        <v>0</v>
      </c>
      <c r="AJ203" s="3">
        <v>0</v>
      </c>
      <c r="AK203" s="3">
        <v>0</v>
      </c>
      <c r="AL203" s="3">
        <v>0</v>
      </c>
      <c r="AM203" s="3">
        <v>0</v>
      </c>
      <c r="AN203" s="3">
        <v>10000</v>
      </c>
      <c r="AO203" s="3"/>
      <c r="AP203" s="67">
        <v>20750</v>
      </c>
      <c r="AQ203" s="3">
        <v>32000</v>
      </c>
      <c r="AR203" s="3">
        <v>20750</v>
      </c>
      <c r="AS203" s="3">
        <v>20750</v>
      </c>
      <c r="AT203" s="3">
        <v>0</v>
      </c>
    </row>
    <row r="204" spans="1:46" x14ac:dyDescent="0.35">
      <c r="A204" t="s">
        <v>600</v>
      </c>
      <c r="B204" t="s">
        <v>601</v>
      </c>
      <c r="C204" t="s">
        <v>925</v>
      </c>
      <c r="D204" t="s">
        <v>926</v>
      </c>
      <c r="F204" t="s">
        <v>65</v>
      </c>
      <c r="G204" s="3">
        <v>1458</v>
      </c>
      <c r="H204" s="3">
        <v>128549</v>
      </c>
      <c r="I204" s="3">
        <v>128549</v>
      </c>
      <c r="J204" s="3">
        <v>0</v>
      </c>
      <c r="K204" s="3">
        <v>0</v>
      </c>
      <c r="L204" s="3">
        <v>0</v>
      </c>
      <c r="M204" s="3">
        <v>300</v>
      </c>
      <c r="N204" s="3">
        <v>0</v>
      </c>
      <c r="O204" s="3">
        <v>501</v>
      </c>
      <c r="P204" s="3">
        <v>2944</v>
      </c>
      <c r="Q204" s="3">
        <v>0</v>
      </c>
      <c r="R204" s="3">
        <v>600</v>
      </c>
      <c r="S204" s="3">
        <v>0</v>
      </c>
      <c r="T204" s="3">
        <v>0</v>
      </c>
      <c r="U204" s="3">
        <v>234</v>
      </c>
      <c r="V204" s="3">
        <v>0</v>
      </c>
      <c r="W204" s="3">
        <v>0</v>
      </c>
      <c r="X204" s="3">
        <v>0</v>
      </c>
      <c r="Y204" s="3">
        <v>0</v>
      </c>
      <c r="Z204" s="3">
        <v>0</v>
      </c>
      <c r="AA204" s="67">
        <v>3434.25</v>
      </c>
      <c r="AB204" s="67">
        <v>1144.75</v>
      </c>
      <c r="AC204" s="3">
        <v>12280</v>
      </c>
      <c r="AD204" s="3">
        <v>0</v>
      </c>
      <c r="AE204" s="3">
        <v>0</v>
      </c>
      <c r="AF204" s="3">
        <v>0</v>
      </c>
      <c r="AG204" s="3">
        <v>0</v>
      </c>
      <c r="AH204" s="3">
        <v>0</v>
      </c>
      <c r="AI204" s="3">
        <v>0</v>
      </c>
      <c r="AJ204" s="3">
        <v>0</v>
      </c>
      <c r="AK204" s="3">
        <v>0</v>
      </c>
      <c r="AL204" s="3">
        <v>0</v>
      </c>
      <c r="AM204" s="3">
        <v>0</v>
      </c>
      <c r="AN204" s="3">
        <v>0</v>
      </c>
      <c r="AO204" s="3"/>
      <c r="AP204" s="67">
        <v>13424.75</v>
      </c>
      <c r="AQ204" s="3">
        <v>16859</v>
      </c>
      <c r="AR204" s="3">
        <v>13425</v>
      </c>
      <c r="AS204" s="3">
        <v>13425</v>
      </c>
      <c r="AT204" s="3">
        <v>0</v>
      </c>
    </row>
    <row r="205" spans="1:46" x14ac:dyDescent="0.35">
      <c r="A205" t="s">
        <v>602</v>
      </c>
      <c r="B205" t="s">
        <v>603</v>
      </c>
      <c r="C205" t="s">
        <v>399</v>
      </c>
      <c r="D205" t="s">
        <v>929</v>
      </c>
      <c r="F205" t="s">
        <v>65</v>
      </c>
      <c r="G205" s="3">
        <v>1020</v>
      </c>
      <c r="H205" s="3">
        <v>89931</v>
      </c>
      <c r="I205" s="3">
        <v>89931</v>
      </c>
      <c r="J205" s="3">
        <v>0</v>
      </c>
      <c r="K205" s="3">
        <v>0</v>
      </c>
      <c r="L205" s="3">
        <v>0</v>
      </c>
      <c r="M205" s="3">
        <v>0</v>
      </c>
      <c r="N205" s="3">
        <v>0</v>
      </c>
      <c r="O205" s="3">
        <v>1400</v>
      </c>
      <c r="P205" s="3">
        <v>1540</v>
      </c>
      <c r="Q205" s="3">
        <v>0</v>
      </c>
      <c r="R205" s="3">
        <v>0</v>
      </c>
      <c r="S205" s="3">
        <v>4400</v>
      </c>
      <c r="T205" s="3">
        <v>0</v>
      </c>
      <c r="U205" s="3">
        <v>0</v>
      </c>
      <c r="V205" s="3">
        <v>0</v>
      </c>
      <c r="W205" s="3">
        <v>0</v>
      </c>
      <c r="X205" s="3">
        <v>0</v>
      </c>
      <c r="Y205" s="3">
        <v>0</v>
      </c>
      <c r="Z205" s="3">
        <v>0</v>
      </c>
      <c r="AA205" s="67">
        <v>5505</v>
      </c>
      <c r="AB205" s="67">
        <v>1835</v>
      </c>
      <c r="AC205" s="3">
        <v>8750</v>
      </c>
      <c r="AD205" s="3">
        <v>0</v>
      </c>
      <c r="AE205" s="3">
        <v>0</v>
      </c>
      <c r="AF205" s="3">
        <v>0</v>
      </c>
      <c r="AG205" s="3">
        <v>0</v>
      </c>
      <c r="AH205" s="3">
        <v>0</v>
      </c>
      <c r="AI205" s="3">
        <v>0</v>
      </c>
      <c r="AJ205" s="3">
        <v>0</v>
      </c>
      <c r="AK205" s="3">
        <v>0</v>
      </c>
      <c r="AL205" s="3">
        <v>0</v>
      </c>
      <c r="AM205" s="3">
        <v>0</v>
      </c>
      <c r="AN205" s="3">
        <v>13456</v>
      </c>
      <c r="AO205" s="3"/>
      <c r="AP205" s="67">
        <v>24041</v>
      </c>
      <c r="AQ205" s="3">
        <v>29546</v>
      </c>
      <c r="AR205" s="3">
        <v>24041</v>
      </c>
      <c r="AS205" s="3">
        <v>0</v>
      </c>
      <c r="AT205" s="68">
        <v>-24041</v>
      </c>
    </row>
    <row r="206" spans="1:46" x14ac:dyDescent="0.35">
      <c r="A206" t="s">
        <v>604</v>
      </c>
      <c r="B206" t="s">
        <v>605</v>
      </c>
      <c r="C206" t="s">
        <v>389</v>
      </c>
      <c r="D206" t="s">
        <v>927</v>
      </c>
      <c r="F206" t="s">
        <v>65</v>
      </c>
      <c r="G206" s="3">
        <v>7144</v>
      </c>
      <c r="H206" s="3">
        <v>629870</v>
      </c>
      <c r="I206" s="3">
        <v>629870</v>
      </c>
      <c r="J206" s="3">
        <v>124000</v>
      </c>
      <c r="K206" s="3">
        <v>0</v>
      </c>
      <c r="L206" s="3">
        <v>0</v>
      </c>
      <c r="M206" s="3">
        <v>60000</v>
      </c>
      <c r="N206" s="3">
        <v>0</v>
      </c>
      <c r="O206" s="3">
        <v>0</v>
      </c>
      <c r="P206" s="3">
        <v>0</v>
      </c>
      <c r="Q206" s="3">
        <v>0</v>
      </c>
      <c r="R206" s="3">
        <v>30000</v>
      </c>
      <c r="S206" s="3">
        <v>0</v>
      </c>
      <c r="T206" s="3">
        <v>0</v>
      </c>
      <c r="U206" s="3">
        <v>0</v>
      </c>
      <c r="V206" s="3">
        <v>0</v>
      </c>
      <c r="W206" s="3">
        <v>6000</v>
      </c>
      <c r="X206" s="3">
        <v>0</v>
      </c>
      <c r="Y206" s="3">
        <v>0</v>
      </c>
      <c r="Z206" s="3">
        <v>0</v>
      </c>
      <c r="AA206" s="67">
        <v>165000</v>
      </c>
      <c r="AB206" s="67">
        <v>55000</v>
      </c>
      <c r="AC206" s="3">
        <v>15000</v>
      </c>
      <c r="AD206" s="3">
        <v>30000</v>
      </c>
      <c r="AE206" s="3">
        <v>0</v>
      </c>
      <c r="AF206" s="3">
        <v>0</v>
      </c>
      <c r="AG206" s="3">
        <v>0</v>
      </c>
      <c r="AH206" s="3">
        <v>0</v>
      </c>
      <c r="AI206" s="3">
        <v>0</v>
      </c>
      <c r="AJ206" s="3">
        <v>0</v>
      </c>
      <c r="AK206" s="3">
        <v>0</v>
      </c>
      <c r="AL206" s="3">
        <v>0</v>
      </c>
      <c r="AM206" s="3">
        <v>0</v>
      </c>
      <c r="AN206" s="3">
        <v>0</v>
      </c>
      <c r="AO206" s="3"/>
      <c r="AP206" s="67">
        <v>100000</v>
      </c>
      <c r="AQ206" s="3">
        <v>265000</v>
      </c>
      <c r="AR206" s="3">
        <v>100000</v>
      </c>
      <c r="AS206" s="3">
        <v>100000</v>
      </c>
      <c r="AT206" s="3">
        <v>0</v>
      </c>
    </row>
    <row r="207" spans="1:46" x14ac:dyDescent="0.35">
      <c r="A207" t="s">
        <v>606</v>
      </c>
      <c r="B207" t="s">
        <v>607</v>
      </c>
      <c r="C207" t="s">
        <v>389</v>
      </c>
      <c r="D207" t="s">
        <v>927</v>
      </c>
      <c r="F207" t="s">
        <v>65</v>
      </c>
      <c r="G207" s="3">
        <v>18202</v>
      </c>
      <c r="H207" s="3">
        <v>1604829</v>
      </c>
      <c r="I207" s="3">
        <v>1604829</v>
      </c>
      <c r="J207" s="3">
        <v>24937</v>
      </c>
      <c r="K207" s="3">
        <v>12277</v>
      </c>
      <c r="L207" s="3">
        <v>1190</v>
      </c>
      <c r="M207" s="3">
        <v>0</v>
      </c>
      <c r="N207" s="3">
        <v>969</v>
      </c>
      <c r="O207" s="3">
        <v>77673</v>
      </c>
      <c r="P207" s="3">
        <v>45224</v>
      </c>
      <c r="Q207" s="3">
        <v>0</v>
      </c>
      <c r="R207" s="3">
        <v>7105</v>
      </c>
      <c r="S207" s="3">
        <v>0</v>
      </c>
      <c r="T207" s="3">
        <v>0</v>
      </c>
      <c r="U207" s="3">
        <v>0</v>
      </c>
      <c r="V207" s="3">
        <v>0</v>
      </c>
      <c r="W207" s="3">
        <v>0</v>
      </c>
      <c r="X207" s="3">
        <v>0</v>
      </c>
      <c r="Y207" s="3">
        <v>0</v>
      </c>
      <c r="Z207" s="3">
        <v>0</v>
      </c>
      <c r="AA207" s="67">
        <v>127031.25</v>
      </c>
      <c r="AB207" s="67">
        <v>42343.75</v>
      </c>
      <c r="AC207" s="3">
        <v>125168</v>
      </c>
      <c r="AD207" s="3">
        <v>18423</v>
      </c>
      <c r="AE207" s="3">
        <v>0</v>
      </c>
      <c r="AF207" s="3">
        <v>3943</v>
      </c>
      <c r="AG207" s="3">
        <v>0</v>
      </c>
      <c r="AH207" s="3">
        <v>23046</v>
      </c>
      <c r="AI207" s="3">
        <v>0</v>
      </c>
      <c r="AJ207" s="3">
        <v>0</v>
      </c>
      <c r="AK207" s="3">
        <v>0</v>
      </c>
      <c r="AL207" s="3">
        <v>100000</v>
      </c>
      <c r="AM207" s="3">
        <v>0</v>
      </c>
      <c r="AN207" s="3">
        <v>494163</v>
      </c>
      <c r="AO207" s="3"/>
      <c r="AP207" s="67">
        <v>807086.75</v>
      </c>
      <c r="AQ207" s="3">
        <v>934118</v>
      </c>
      <c r="AR207" s="3">
        <v>807087</v>
      </c>
      <c r="AS207" s="3">
        <v>807087</v>
      </c>
      <c r="AT207" s="3">
        <v>0</v>
      </c>
    </row>
    <row r="208" spans="1:46" x14ac:dyDescent="0.35">
      <c r="A208" t="s">
        <v>608</v>
      </c>
      <c r="B208" t="s">
        <v>609</v>
      </c>
      <c r="C208" t="s">
        <v>921</v>
      </c>
      <c r="D208" t="s">
        <v>932</v>
      </c>
      <c r="F208" t="s">
        <v>65</v>
      </c>
      <c r="G208" s="3">
        <v>88904</v>
      </c>
      <c r="H208" s="3">
        <v>7838462</v>
      </c>
      <c r="I208" s="3">
        <v>7838462</v>
      </c>
      <c r="J208" s="3">
        <v>280000</v>
      </c>
      <c r="K208" s="3">
        <v>8400</v>
      </c>
      <c r="L208" s="3">
        <v>0</v>
      </c>
      <c r="M208" s="3">
        <v>0</v>
      </c>
      <c r="N208" s="3">
        <v>0</v>
      </c>
      <c r="O208" s="3">
        <v>60000</v>
      </c>
      <c r="P208" s="3">
        <v>85000</v>
      </c>
      <c r="Q208" s="3">
        <v>0</v>
      </c>
      <c r="R208" s="3">
        <v>0</v>
      </c>
      <c r="S208" s="3">
        <v>0</v>
      </c>
      <c r="T208" s="3">
        <v>0</v>
      </c>
      <c r="U208" s="3">
        <v>0</v>
      </c>
      <c r="V208" s="3">
        <v>0</v>
      </c>
      <c r="W208" s="3">
        <v>1150</v>
      </c>
      <c r="X208" s="3">
        <v>0</v>
      </c>
      <c r="Y208" s="3">
        <v>0</v>
      </c>
      <c r="Z208" s="3">
        <v>0</v>
      </c>
      <c r="AA208" s="67">
        <v>325912.5</v>
      </c>
      <c r="AB208" s="67">
        <v>108637.5</v>
      </c>
      <c r="AC208" s="3">
        <v>6600</v>
      </c>
      <c r="AD208" s="3">
        <v>0</v>
      </c>
      <c r="AE208" s="3">
        <v>0</v>
      </c>
      <c r="AF208" s="3">
        <v>0</v>
      </c>
      <c r="AG208" s="3">
        <v>0</v>
      </c>
      <c r="AH208" s="3">
        <v>0</v>
      </c>
      <c r="AI208" s="3">
        <v>0</v>
      </c>
      <c r="AJ208" s="3">
        <v>80000</v>
      </c>
      <c r="AK208" s="3">
        <v>0</v>
      </c>
      <c r="AL208" s="3">
        <v>0</v>
      </c>
      <c r="AM208" s="3">
        <v>0</v>
      </c>
      <c r="AN208" s="3">
        <v>25000</v>
      </c>
      <c r="AO208" s="3"/>
      <c r="AP208" s="67">
        <v>220237.5</v>
      </c>
      <c r="AQ208" s="3">
        <v>546150</v>
      </c>
      <c r="AR208" s="3">
        <v>220238</v>
      </c>
      <c r="AS208" s="3">
        <v>220238</v>
      </c>
      <c r="AT208" s="3">
        <v>0</v>
      </c>
    </row>
    <row r="209" spans="1:46" x14ac:dyDescent="0.35">
      <c r="A209" t="s">
        <v>610</v>
      </c>
      <c r="B209" t="s">
        <v>611</v>
      </c>
      <c r="C209" t="s">
        <v>611</v>
      </c>
      <c r="D209" t="s">
        <v>932</v>
      </c>
      <c r="F209" t="s">
        <v>65</v>
      </c>
      <c r="G209" s="3">
        <v>11988</v>
      </c>
      <c r="H209" s="3">
        <v>1056955</v>
      </c>
      <c r="I209" s="3">
        <v>1056955</v>
      </c>
      <c r="J209" s="3">
        <v>0</v>
      </c>
      <c r="K209" s="3">
        <v>0</v>
      </c>
      <c r="L209" s="3">
        <v>0</v>
      </c>
      <c r="M209" s="3">
        <v>0</v>
      </c>
      <c r="N209" s="3">
        <v>4902</v>
      </c>
      <c r="O209" s="3">
        <v>48752</v>
      </c>
      <c r="P209" s="3">
        <v>55662</v>
      </c>
      <c r="Q209" s="3">
        <v>0</v>
      </c>
      <c r="R209" s="3">
        <v>15325</v>
      </c>
      <c r="S209" s="3">
        <v>0</v>
      </c>
      <c r="T209" s="3">
        <v>0</v>
      </c>
      <c r="U209" s="3">
        <v>0</v>
      </c>
      <c r="V209" s="3">
        <v>0</v>
      </c>
      <c r="W209" s="3">
        <v>2963</v>
      </c>
      <c r="X209" s="3">
        <v>0</v>
      </c>
      <c r="Y209" s="3">
        <v>0</v>
      </c>
      <c r="Z209" s="3">
        <v>0</v>
      </c>
      <c r="AA209" s="67">
        <v>95703</v>
      </c>
      <c r="AB209" s="67">
        <v>31901</v>
      </c>
      <c r="AC209" s="3">
        <v>12919</v>
      </c>
      <c r="AD209" s="3">
        <v>1784</v>
      </c>
      <c r="AE209" s="3">
        <v>0</v>
      </c>
      <c r="AF209" s="3">
        <v>1103</v>
      </c>
      <c r="AG209" s="3">
        <v>0</v>
      </c>
      <c r="AH209" s="3">
        <v>0</v>
      </c>
      <c r="AI209" s="3">
        <v>0</v>
      </c>
      <c r="AJ209" s="3">
        <v>0</v>
      </c>
      <c r="AK209" s="3">
        <v>0</v>
      </c>
      <c r="AL209" s="3">
        <v>2000</v>
      </c>
      <c r="AM209" s="3">
        <v>0</v>
      </c>
      <c r="AN209" s="3">
        <v>0</v>
      </c>
      <c r="AO209" s="3"/>
      <c r="AP209" s="67">
        <v>49707</v>
      </c>
      <c r="AQ209" s="3">
        <v>145410</v>
      </c>
      <c r="AR209" s="3">
        <v>49707</v>
      </c>
      <c r="AS209" s="3">
        <v>49707</v>
      </c>
      <c r="AT209" s="3">
        <v>0</v>
      </c>
    </row>
    <row r="210" spans="1:46" x14ac:dyDescent="0.35">
      <c r="A210" t="s">
        <v>612</v>
      </c>
      <c r="B210" t="s">
        <v>613</v>
      </c>
      <c r="C210" t="s">
        <v>925</v>
      </c>
      <c r="D210" t="s">
        <v>926</v>
      </c>
      <c r="F210" t="s">
        <v>65</v>
      </c>
      <c r="G210" s="3">
        <v>12904</v>
      </c>
      <c r="H210" s="3">
        <v>1137716</v>
      </c>
      <c r="I210" s="3">
        <v>1137716</v>
      </c>
      <c r="J210" s="3">
        <v>0</v>
      </c>
      <c r="K210" s="3">
        <v>0</v>
      </c>
      <c r="L210" s="3">
        <v>0</v>
      </c>
      <c r="M210" s="3">
        <v>0</v>
      </c>
      <c r="N210" s="3">
        <v>0</v>
      </c>
      <c r="O210" s="3">
        <v>0</v>
      </c>
      <c r="P210" s="3">
        <v>0</v>
      </c>
      <c r="Q210" s="3">
        <v>0</v>
      </c>
      <c r="R210" s="3">
        <v>0</v>
      </c>
      <c r="S210" s="3">
        <v>0</v>
      </c>
      <c r="T210" s="3">
        <v>0</v>
      </c>
      <c r="U210" s="3">
        <v>0</v>
      </c>
      <c r="V210" s="3">
        <v>0</v>
      </c>
      <c r="W210" s="3">
        <v>0</v>
      </c>
      <c r="X210" s="3">
        <v>0</v>
      </c>
      <c r="Y210" s="3">
        <v>0</v>
      </c>
      <c r="Z210" s="3">
        <v>0</v>
      </c>
      <c r="AA210" s="67">
        <v>0</v>
      </c>
      <c r="AB210" s="67">
        <v>0</v>
      </c>
      <c r="AC210" s="3">
        <v>184491</v>
      </c>
      <c r="AD210" s="3">
        <v>0</v>
      </c>
      <c r="AE210" s="3">
        <v>0</v>
      </c>
      <c r="AF210" s="3">
        <v>0</v>
      </c>
      <c r="AG210" s="3">
        <v>0</v>
      </c>
      <c r="AH210" s="3">
        <v>0</v>
      </c>
      <c r="AI210" s="3">
        <v>0</v>
      </c>
      <c r="AJ210" s="3">
        <v>0</v>
      </c>
      <c r="AK210" s="3">
        <v>0</v>
      </c>
      <c r="AL210" s="3">
        <v>0</v>
      </c>
      <c r="AM210" s="3">
        <v>0</v>
      </c>
      <c r="AN210" s="3">
        <v>0</v>
      </c>
      <c r="AO210" s="3"/>
      <c r="AP210" s="67">
        <v>184491</v>
      </c>
      <c r="AQ210" s="3">
        <v>184491</v>
      </c>
      <c r="AR210" s="3">
        <v>184491</v>
      </c>
      <c r="AS210" s="3">
        <v>184491</v>
      </c>
      <c r="AT210" s="3">
        <v>0</v>
      </c>
    </row>
    <row r="211" spans="1:46" x14ac:dyDescent="0.35">
      <c r="A211" t="s">
        <v>614</v>
      </c>
      <c r="B211" t="s">
        <v>615</v>
      </c>
      <c r="C211" t="s">
        <v>389</v>
      </c>
      <c r="D211" t="s">
        <v>927</v>
      </c>
      <c r="F211" t="s">
        <v>65</v>
      </c>
      <c r="G211" s="3">
        <v>31296</v>
      </c>
      <c r="H211" s="3">
        <v>2759297</v>
      </c>
      <c r="I211" s="3">
        <v>2759297</v>
      </c>
      <c r="J211" s="3">
        <v>44394</v>
      </c>
      <c r="K211" s="3">
        <v>3295</v>
      </c>
      <c r="L211" s="3">
        <v>85288</v>
      </c>
      <c r="M211" s="3">
        <v>0</v>
      </c>
      <c r="N211" s="3">
        <v>0</v>
      </c>
      <c r="O211" s="3">
        <v>113839</v>
      </c>
      <c r="P211" s="3">
        <v>18778</v>
      </c>
      <c r="Q211" s="3">
        <v>0</v>
      </c>
      <c r="R211" s="3">
        <v>27372</v>
      </c>
      <c r="S211" s="3">
        <v>0</v>
      </c>
      <c r="T211" s="3">
        <v>0</v>
      </c>
      <c r="U211" s="3">
        <v>0</v>
      </c>
      <c r="V211" s="3">
        <v>0</v>
      </c>
      <c r="W211" s="3">
        <v>1787</v>
      </c>
      <c r="X211" s="3">
        <v>14005</v>
      </c>
      <c r="Y211" s="3">
        <v>7500</v>
      </c>
      <c r="Z211" s="3">
        <v>0</v>
      </c>
      <c r="AA211" s="67">
        <v>237193.5</v>
      </c>
      <c r="AB211" s="67">
        <v>79064.5</v>
      </c>
      <c r="AC211" s="3">
        <v>0</v>
      </c>
      <c r="AD211" s="3">
        <v>0</v>
      </c>
      <c r="AE211" s="3">
        <v>0</v>
      </c>
      <c r="AF211" s="3">
        <v>119456</v>
      </c>
      <c r="AG211" s="3">
        <v>10000</v>
      </c>
      <c r="AH211" s="3">
        <v>53720</v>
      </c>
      <c r="AI211" s="3">
        <v>0</v>
      </c>
      <c r="AJ211" s="3">
        <v>30663</v>
      </c>
      <c r="AK211" s="3">
        <v>0</v>
      </c>
      <c r="AL211" s="3">
        <v>300000</v>
      </c>
      <c r="AM211" s="3">
        <v>0</v>
      </c>
      <c r="AN211" s="3">
        <v>-270</v>
      </c>
      <c r="AO211" s="3"/>
      <c r="AP211" s="67">
        <v>592633.5</v>
      </c>
      <c r="AQ211" s="3">
        <v>829827</v>
      </c>
      <c r="AR211" s="3">
        <v>592634</v>
      </c>
      <c r="AS211" s="3">
        <v>592634</v>
      </c>
      <c r="AT211" s="3">
        <v>0</v>
      </c>
    </row>
    <row r="212" spans="1:46" x14ac:dyDescent="0.35">
      <c r="A212" t="s">
        <v>616</v>
      </c>
      <c r="B212" t="s">
        <v>617</v>
      </c>
      <c r="C212" t="s">
        <v>923</v>
      </c>
      <c r="D212" t="s">
        <v>932</v>
      </c>
      <c r="F212" t="s">
        <v>65</v>
      </c>
      <c r="G212" s="3">
        <v>29349</v>
      </c>
      <c r="H212" s="3">
        <v>2587634</v>
      </c>
      <c r="I212" s="3">
        <v>2587634</v>
      </c>
      <c r="J212" s="3">
        <v>37112</v>
      </c>
      <c r="K212" s="3">
        <v>0</v>
      </c>
      <c r="L212" s="3">
        <v>12816</v>
      </c>
      <c r="M212" s="3">
        <v>40125</v>
      </c>
      <c r="N212" s="3">
        <v>0</v>
      </c>
      <c r="O212" s="3">
        <v>218623</v>
      </c>
      <c r="P212" s="3">
        <v>51123</v>
      </c>
      <c r="Q212" s="3">
        <v>0</v>
      </c>
      <c r="R212" s="3">
        <v>0</v>
      </c>
      <c r="S212" s="3">
        <v>0</v>
      </c>
      <c r="T212" s="3">
        <v>0</v>
      </c>
      <c r="U212" s="3">
        <v>0</v>
      </c>
      <c r="V212" s="3">
        <v>0</v>
      </c>
      <c r="W212" s="3">
        <v>1700</v>
      </c>
      <c r="X212" s="3">
        <v>0</v>
      </c>
      <c r="Y212" s="3">
        <v>0</v>
      </c>
      <c r="Z212" s="3">
        <v>0</v>
      </c>
      <c r="AA212" s="67">
        <v>271124.25</v>
      </c>
      <c r="AB212" s="67">
        <v>90374.75</v>
      </c>
      <c r="AC212" s="3">
        <v>106055</v>
      </c>
      <c r="AD212" s="3">
        <v>2195</v>
      </c>
      <c r="AE212" s="3">
        <v>0</v>
      </c>
      <c r="AF212" s="3">
        <v>6028</v>
      </c>
      <c r="AG212" s="3">
        <v>0</v>
      </c>
      <c r="AH212" s="3">
        <v>0</v>
      </c>
      <c r="AI212" s="3">
        <v>0</v>
      </c>
      <c r="AJ212" s="3">
        <v>0</v>
      </c>
      <c r="AK212" s="3">
        <v>0</v>
      </c>
      <c r="AL212" s="3">
        <v>0</v>
      </c>
      <c r="AM212" s="3">
        <v>0</v>
      </c>
      <c r="AN212" s="3">
        <v>3082</v>
      </c>
      <c r="AO212" s="3"/>
      <c r="AP212" s="67">
        <v>207734.75</v>
      </c>
      <c r="AQ212" s="3">
        <v>478859</v>
      </c>
      <c r="AR212" s="3">
        <v>207735</v>
      </c>
      <c r="AS212" s="3">
        <v>207735</v>
      </c>
      <c r="AT212" s="3">
        <v>0</v>
      </c>
    </row>
    <row r="213" spans="1:46" x14ac:dyDescent="0.35">
      <c r="A213" t="s">
        <v>618</v>
      </c>
      <c r="B213" t="s">
        <v>619</v>
      </c>
      <c r="C213" t="s">
        <v>891</v>
      </c>
      <c r="D213" t="s">
        <v>929</v>
      </c>
      <c r="F213" t="s">
        <v>65</v>
      </c>
      <c r="G213" s="3">
        <v>4808</v>
      </c>
      <c r="H213" s="3">
        <v>423910</v>
      </c>
      <c r="I213" s="3">
        <v>423910</v>
      </c>
      <c r="J213" s="3">
        <v>5000</v>
      </c>
      <c r="K213" s="3">
        <v>5000</v>
      </c>
      <c r="L213" s="3">
        <v>0</v>
      </c>
      <c r="M213" s="3">
        <v>15000</v>
      </c>
      <c r="N213" s="3">
        <v>0</v>
      </c>
      <c r="O213" s="3">
        <v>25000</v>
      </c>
      <c r="P213" s="3">
        <v>75000</v>
      </c>
      <c r="Q213" s="3">
        <v>0</v>
      </c>
      <c r="R213" s="3">
        <v>60000</v>
      </c>
      <c r="S213" s="3">
        <v>2500</v>
      </c>
      <c r="T213" s="3">
        <v>0</v>
      </c>
      <c r="U213" s="3">
        <v>0</v>
      </c>
      <c r="V213" s="3">
        <v>0</v>
      </c>
      <c r="W213" s="3">
        <v>3500</v>
      </c>
      <c r="X213" s="3">
        <v>1000</v>
      </c>
      <c r="Y213" s="3">
        <v>0</v>
      </c>
      <c r="Z213" s="3">
        <v>1000</v>
      </c>
      <c r="AA213" s="67">
        <v>144750</v>
      </c>
      <c r="AB213" s="67">
        <v>48250</v>
      </c>
      <c r="AC213" s="3">
        <v>25000</v>
      </c>
      <c r="AD213" s="3">
        <v>10000</v>
      </c>
      <c r="AE213" s="3">
        <v>5000</v>
      </c>
      <c r="AF213" s="3">
        <v>37000</v>
      </c>
      <c r="AG213" s="3">
        <v>15000</v>
      </c>
      <c r="AH213" s="3">
        <v>61000</v>
      </c>
      <c r="AI213" s="3">
        <v>0</v>
      </c>
      <c r="AJ213" s="3">
        <v>0</v>
      </c>
      <c r="AK213" s="3">
        <v>1500</v>
      </c>
      <c r="AL213" s="3">
        <v>0</v>
      </c>
      <c r="AM213" s="3">
        <v>0</v>
      </c>
      <c r="AN213" s="3">
        <v>0</v>
      </c>
      <c r="AO213" s="3"/>
      <c r="AP213" s="67">
        <v>202750</v>
      </c>
      <c r="AQ213" s="3">
        <v>347500</v>
      </c>
      <c r="AR213" s="3">
        <v>202750</v>
      </c>
      <c r="AS213" s="3">
        <v>202750</v>
      </c>
      <c r="AT213" s="3">
        <v>0</v>
      </c>
    </row>
    <row r="214" spans="1:46" x14ac:dyDescent="0.35">
      <c r="A214" t="s">
        <v>620</v>
      </c>
      <c r="B214" t="s">
        <v>621</v>
      </c>
      <c r="C214" t="s">
        <v>921</v>
      </c>
      <c r="D214" t="s">
        <v>927</v>
      </c>
      <c r="F214" t="s">
        <v>65</v>
      </c>
      <c r="G214" s="3">
        <v>15710</v>
      </c>
      <c r="H214" s="3">
        <v>1385115</v>
      </c>
      <c r="I214" s="3">
        <v>1385115</v>
      </c>
      <c r="J214" s="3">
        <v>27000</v>
      </c>
      <c r="K214" s="3">
        <v>18000</v>
      </c>
      <c r="L214" s="3">
        <v>0</v>
      </c>
      <c r="M214" s="3">
        <v>74000</v>
      </c>
      <c r="N214" s="3">
        <v>0</v>
      </c>
      <c r="O214" s="3">
        <v>42000</v>
      </c>
      <c r="P214" s="3">
        <v>41000</v>
      </c>
      <c r="Q214" s="3">
        <v>0</v>
      </c>
      <c r="R214" s="3">
        <v>0</v>
      </c>
      <c r="S214" s="3">
        <v>0</v>
      </c>
      <c r="T214" s="3">
        <v>0</v>
      </c>
      <c r="U214" s="3">
        <v>0</v>
      </c>
      <c r="V214" s="3">
        <v>0</v>
      </c>
      <c r="W214" s="3">
        <v>0</v>
      </c>
      <c r="X214" s="3">
        <v>10000</v>
      </c>
      <c r="Y214" s="3">
        <v>0</v>
      </c>
      <c r="Z214" s="3">
        <v>0</v>
      </c>
      <c r="AA214" s="67">
        <v>159000</v>
      </c>
      <c r="AB214" s="67">
        <v>53000</v>
      </c>
      <c r="AC214" s="3">
        <v>42510</v>
      </c>
      <c r="AD214" s="3">
        <v>0</v>
      </c>
      <c r="AE214" s="3">
        <v>0</v>
      </c>
      <c r="AF214" s="3">
        <v>336637</v>
      </c>
      <c r="AG214" s="3">
        <v>0</v>
      </c>
      <c r="AH214" s="3">
        <v>0</v>
      </c>
      <c r="AI214" s="3">
        <v>0</v>
      </c>
      <c r="AJ214" s="3">
        <v>0</v>
      </c>
      <c r="AK214" s="3">
        <v>0</v>
      </c>
      <c r="AL214" s="3">
        <v>0</v>
      </c>
      <c r="AM214" s="3">
        <v>0</v>
      </c>
      <c r="AN214" s="3">
        <v>25000</v>
      </c>
      <c r="AO214" s="3"/>
      <c r="AP214" s="67">
        <v>457147</v>
      </c>
      <c r="AQ214" s="3">
        <v>616147</v>
      </c>
      <c r="AR214" s="3">
        <v>457147</v>
      </c>
      <c r="AS214" s="3">
        <v>457147</v>
      </c>
      <c r="AT214" s="3">
        <v>0</v>
      </c>
    </row>
    <row r="215" spans="1:46" x14ac:dyDescent="0.35">
      <c r="A215" t="s">
        <v>622</v>
      </c>
      <c r="B215" t="s">
        <v>623</v>
      </c>
      <c r="C215" t="s">
        <v>928</v>
      </c>
      <c r="D215" t="s">
        <v>929</v>
      </c>
      <c r="F215" t="s">
        <v>65</v>
      </c>
      <c r="G215" s="3">
        <v>28726</v>
      </c>
      <c r="H215" s="3">
        <v>2532706</v>
      </c>
      <c r="I215" s="3">
        <v>2532706</v>
      </c>
      <c r="J215" s="3">
        <v>0</v>
      </c>
      <c r="K215" s="3">
        <v>0</v>
      </c>
      <c r="L215" s="3">
        <v>0</v>
      </c>
      <c r="M215" s="3">
        <v>0</v>
      </c>
      <c r="N215" s="3">
        <v>0</v>
      </c>
      <c r="O215" s="3">
        <v>0</v>
      </c>
      <c r="P215" s="3">
        <v>0</v>
      </c>
      <c r="Q215" s="3">
        <v>0</v>
      </c>
      <c r="R215" s="3">
        <v>0</v>
      </c>
      <c r="S215" s="3">
        <v>0</v>
      </c>
      <c r="T215" s="3">
        <v>0</v>
      </c>
      <c r="U215" s="3">
        <v>0</v>
      </c>
      <c r="V215" s="3">
        <v>0</v>
      </c>
      <c r="W215" s="3">
        <v>0</v>
      </c>
      <c r="X215" s="3">
        <v>0</v>
      </c>
      <c r="Y215" s="3">
        <v>0</v>
      </c>
      <c r="Z215" s="3">
        <v>0</v>
      </c>
      <c r="AA215" s="67">
        <v>0</v>
      </c>
      <c r="AB215" s="67">
        <v>0</v>
      </c>
      <c r="AC215" s="3">
        <v>14356</v>
      </c>
      <c r="AD215" s="3">
        <v>16320</v>
      </c>
      <c r="AE215" s="3">
        <v>0</v>
      </c>
      <c r="AF215" s="3">
        <v>0</v>
      </c>
      <c r="AG215" s="3">
        <v>0</v>
      </c>
      <c r="AH215" s="3">
        <v>104785</v>
      </c>
      <c r="AI215" s="3">
        <v>0</v>
      </c>
      <c r="AJ215" s="3">
        <v>0</v>
      </c>
      <c r="AK215" s="3">
        <v>0</v>
      </c>
      <c r="AL215" s="3">
        <v>0</v>
      </c>
      <c r="AM215" s="3">
        <v>0</v>
      </c>
      <c r="AN215" s="3">
        <v>231296</v>
      </c>
      <c r="AO215" s="3"/>
      <c r="AP215" s="67">
        <v>366757</v>
      </c>
      <c r="AQ215" s="3">
        <v>366757</v>
      </c>
      <c r="AR215" s="3">
        <v>366757</v>
      </c>
      <c r="AS215" s="3">
        <v>366757</v>
      </c>
      <c r="AT215" s="3">
        <v>0</v>
      </c>
    </row>
    <row r="216" spans="1:46" x14ac:dyDescent="0.35">
      <c r="A216" t="s">
        <v>624</v>
      </c>
      <c r="B216" t="s">
        <v>625</v>
      </c>
      <c r="C216" t="s">
        <v>891</v>
      </c>
      <c r="D216" t="s">
        <v>929</v>
      </c>
      <c r="F216" t="s">
        <v>72</v>
      </c>
      <c r="G216" s="3">
        <v>15101</v>
      </c>
      <c r="H216" s="3">
        <v>1331421</v>
      </c>
      <c r="I216" s="3">
        <v>1331421</v>
      </c>
      <c r="J216" s="3">
        <v>0</v>
      </c>
      <c r="K216" s="3">
        <v>0</v>
      </c>
      <c r="L216" s="3">
        <v>0</v>
      </c>
      <c r="M216" s="3">
        <v>0</v>
      </c>
      <c r="N216" s="3">
        <v>0</v>
      </c>
      <c r="O216" s="3">
        <v>0</v>
      </c>
      <c r="P216" s="3">
        <v>0</v>
      </c>
      <c r="Q216" s="3">
        <v>0</v>
      </c>
      <c r="R216" s="3">
        <v>0</v>
      </c>
      <c r="S216" s="3">
        <v>0</v>
      </c>
      <c r="T216" s="3">
        <v>0</v>
      </c>
      <c r="U216" s="3">
        <v>0</v>
      </c>
      <c r="V216" s="3">
        <v>0</v>
      </c>
      <c r="W216" s="3">
        <v>0</v>
      </c>
      <c r="X216" s="3">
        <v>0</v>
      </c>
      <c r="Y216" s="3">
        <v>0</v>
      </c>
      <c r="Z216" s="3">
        <v>0</v>
      </c>
      <c r="AA216" s="67">
        <v>0</v>
      </c>
      <c r="AB216" s="67">
        <v>0</v>
      </c>
      <c r="AC216" s="3">
        <v>0</v>
      </c>
      <c r="AD216" s="3">
        <v>0</v>
      </c>
      <c r="AE216" s="3">
        <v>0</v>
      </c>
      <c r="AF216" s="3">
        <v>0</v>
      </c>
      <c r="AG216" s="3">
        <v>0</v>
      </c>
      <c r="AH216" s="3">
        <v>0</v>
      </c>
      <c r="AI216" s="3">
        <v>0</v>
      </c>
      <c r="AJ216" s="3">
        <v>0</v>
      </c>
      <c r="AK216" s="3">
        <v>0</v>
      </c>
      <c r="AL216" s="3">
        <v>0</v>
      </c>
      <c r="AM216" s="3">
        <v>0</v>
      </c>
      <c r="AN216" s="3">
        <v>0</v>
      </c>
      <c r="AO216" s="3"/>
      <c r="AP216" s="67">
        <v>0</v>
      </c>
      <c r="AQ216" s="3">
        <v>0</v>
      </c>
      <c r="AR216" s="3">
        <v>0</v>
      </c>
      <c r="AS216" s="3">
        <v>0</v>
      </c>
      <c r="AT216" s="3">
        <v>0</v>
      </c>
    </row>
    <row r="217" spans="1:46" x14ac:dyDescent="0.35">
      <c r="A217" t="s">
        <v>626</v>
      </c>
      <c r="B217" t="s">
        <v>627</v>
      </c>
      <c r="C217" t="s">
        <v>891</v>
      </c>
      <c r="D217" t="s">
        <v>929</v>
      </c>
      <c r="F217" t="s">
        <v>65</v>
      </c>
      <c r="G217" s="3">
        <v>16732</v>
      </c>
      <c r="H217" s="3">
        <v>1475222</v>
      </c>
      <c r="I217" s="3">
        <v>1475222</v>
      </c>
      <c r="J217" s="3">
        <v>0</v>
      </c>
      <c r="K217" s="3">
        <v>1043</v>
      </c>
      <c r="L217" s="3">
        <v>0</v>
      </c>
      <c r="M217" s="3">
        <v>0</v>
      </c>
      <c r="N217" s="3">
        <v>500</v>
      </c>
      <c r="O217" s="3">
        <v>7101</v>
      </c>
      <c r="P217" s="3">
        <v>12808</v>
      </c>
      <c r="Q217" s="3">
        <v>0</v>
      </c>
      <c r="R217" s="3">
        <v>0</v>
      </c>
      <c r="S217" s="3">
        <v>0</v>
      </c>
      <c r="T217" s="3">
        <v>0</v>
      </c>
      <c r="U217" s="3">
        <v>0</v>
      </c>
      <c r="V217" s="3">
        <v>0</v>
      </c>
      <c r="W217" s="3">
        <v>0</v>
      </c>
      <c r="X217" s="3">
        <v>0</v>
      </c>
      <c r="Y217" s="3">
        <v>0</v>
      </c>
      <c r="Z217" s="3">
        <v>0</v>
      </c>
      <c r="AA217" s="67">
        <v>16089</v>
      </c>
      <c r="AB217" s="67">
        <v>5363</v>
      </c>
      <c r="AC217" s="3">
        <v>8709</v>
      </c>
      <c r="AD217" s="3">
        <v>300</v>
      </c>
      <c r="AE217" s="3">
        <v>909</v>
      </c>
      <c r="AF217" s="3">
        <v>5000</v>
      </c>
      <c r="AG217" s="3">
        <v>0</v>
      </c>
      <c r="AH217" s="3">
        <v>0</v>
      </c>
      <c r="AI217" s="3">
        <v>0</v>
      </c>
      <c r="AJ217" s="3">
        <v>0</v>
      </c>
      <c r="AK217" s="3">
        <v>0</v>
      </c>
      <c r="AL217" s="3">
        <v>0</v>
      </c>
      <c r="AM217" s="3">
        <v>0</v>
      </c>
      <c r="AN217" s="3">
        <v>300</v>
      </c>
      <c r="AO217" s="3"/>
      <c r="AP217" s="67">
        <v>20581</v>
      </c>
      <c r="AQ217" s="3">
        <v>36670</v>
      </c>
      <c r="AR217" s="3">
        <v>20581</v>
      </c>
      <c r="AS217" s="3">
        <v>20581</v>
      </c>
      <c r="AT217" s="3">
        <v>0</v>
      </c>
    </row>
    <row r="218" spans="1:46" x14ac:dyDescent="0.35">
      <c r="A218" t="s">
        <v>628</v>
      </c>
      <c r="B218" t="s">
        <v>629</v>
      </c>
      <c r="C218" t="s">
        <v>399</v>
      </c>
      <c r="D218" t="s">
        <v>929</v>
      </c>
      <c r="F218" t="s">
        <v>72</v>
      </c>
      <c r="G218" s="3">
        <v>2992</v>
      </c>
      <c r="H218" s="3">
        <v>263798</v>
      </c>
      <c r="I218" s="3">
        <v>263798</v>
      </c>
      <c r="J218" s="3">
        <v>0</v>
      </c>
      <c r="K218" s="3">
        <v>0</v>
      </c>
      <c r="L218" s="3">
        <v>0</v>
      </c>
      <c r="M218" s="3">
        <v>0</v>
      </c>
      <c r="N218" s="3">
        <v>0</v>
      </c>
      <c r="O218" s="3">
        <v>0</v>
      </c>
      <c r="P218" s="3">
        <v>0</v>
      </c>
      <c r="Q218" s="3">
        <v>0</v>
      </c>
      <c r="R218" s="3">
        <v>0</v>
      </c>
      <c r="S218" s="3">
        <v>0</v>
      </c>
      <c r="T218" s="3">
        <v>0</v>
      </c>
      <c r="U218" s="3">
        <v>0</v>
      </c>
      <c r="V218" s="3">
        <v>0</v>
      </c>
      <c r="W218" s="3">
        <v>0</v>
      </c>
      <c r="X218" s="3">
        <v>0</v>
      </c>
      <c r="Y218" s="3">
        <v>0</v>
      </c>
      <c r="Z218" s="3">
        <v>0</v>
      </c>
      <c r="AA218" s="67">
        <v>0</v>
      </c>
      <c r="AB218" s="67">
        <v>0</v>
      </c>
      <c r="AC218" s="3">
        <v>0</v>
      </c>
      <c r="AD218" s="3">
        <v>0</v>
      </c>
      <c r="AE218" s="3">
        <v>0</v>
      </c>
      <c r="AF218" s="3">
        <v>0</v>
      </c>
      <c r="AG218" s="3">
        <v>0</v>
      </c>
      <c r="AH218" s="3">
        <v>0</v>
      </c>
      <c r="AI218" s="3">
        <v>0</v>
      </c>
      <c r="AJ218" s="3">
        <v>0</v>
      </c>
      <c r="AK218" s="3">
        <v>0</v>
      </c>
      <c r="AL218" s="3">
        <v>0</v>
      </c>
      <c r="AM218" s="3">
        <v>0</v>
      </c>
      <c r="AN218" s="3">
        <v>0</v>
      </c>
      <c r="AO218" s="3"/>
      <c r="AP218" s="67">
        <v>0</v>
      </c>
      <c r="AQ218" s="3">
        <v>0</v>
      </c>
      <c r="AR218" s="3">
        <v>0</v>
      </c>
      <c r="AS218" s="3">
        <v>0</v>
      </c>
      <c r="AT218" s="3">
        <v>0</v>
      </c>
    </row>
    <row r="219" spans="1:46" x14ac:dyDescent="0.35">
      <c r="A219" t="s">
        <v>630</v>
      </c>
      <c r="B219" t="s">
        <v>631</v>
      </c>
      <c r="C219" t="s">
        <v>923</v>
      </c>
      <c r="D219" t="s">
        <v>932</v>
      </c>
      <c r="F219" t="s">
        <v>65</v>
      </c>
      <c r="G219" s="3">
        <v>19948</v>
      </c>
      <c r="H219" s="3">
        <v>1758770</v>
      </c>
      <c r="I219" s="3">
        <v>1758770</v>
      </c>
      <c r="J219" s="3">
        <v>18067</v>
      </c>
      <c r="K219" s="3">
        <v>0</v>
      </c>
      <c r="L219" s="3">
        <v>0</v>
      </c>
      <c r="M219" s="3">
        <v>0</v>
      </c>
      <c r="N219" s="3">
        <v>0</v>
      </c>
      <c r="O219" s="3">
        <v>15000</v>
      </c>
      <c r="P219" s="3">
        <v>98800</v>
      </c>
      <c r="Q219" s="3">
        <v>0</v>
      </c>
      <c r="R219" s="3">
        <v>0</v>
      </c>
      <c r="S219" s="3">
        <v>0</v>
      </c>
      <c r="T219" s="3">
        <v>0</v>
      </c>
      <c r="U219" s="3">
        <v>0</v>
      </c>
      <c r="V219" s="3">
        <v>0</v>
      </c>
      <c r="W219" s="3">
        <v>0</v>
      </c>
      <c r="X219" s="3">
        <v>0</v>
      </c>
      <c r="Y219" s="3">
        <v>0</v>
      </c>
      <c r="Z219" s="3">
        <v>0</v>
      </c>
      <c r="AA219" s="67">
        <v>98900.25</v>
      </c>
      <c r="AB219" s="67">
        <v>32966.75</v>
      </c>
      <c r="AC219" s="3">
        <v>56333</v>
      </c>
      <c r="AD219" s="3">
        <v>0</v>
      </c>
      <c r="AE219" s="3">
        <v>0</v>
      </c>
      <c r="AF219" s="3">
        <v>0</v>
      </c>
      <c r="AG219" s="3">
        <v>0</v>
      </c>
      <c r="AH219" s="3">
        <v>231821</v>
      </c>
      <c r="AI219" s="3">
        <v>0</v>
      </c>
      <c r="AJ219" s="3">
        <v>0</v>
      </c>
      <c r="AK219" s="3">
        <v>3680</v>
      </c>
      <c r="AL219" s="3">
        <v>0</v>
      </c>
      <c r="AM219" s="3">
        <v>0</v>
      </c>
      <c r="AN219" s="3">
        <v>86300</v>
      </c>
      <c r="AO219" s="3"/>
      <c r="AP219" s="67">
        <v>411100.75</v>
      </c>
      <c r="AQ219" s="3">
        <v>510001</v>
      </c>
      <c r="AR219" s="3">
        <v>411101</v>
      </c>
      <c r="AS219" s="3">
        <v>411101</v>
      </c>
      <c r="AT219" s="3">
        <v>0</v>
      </c>
    </row>
    <row r="220" spans="1:46" x14ac:dyDescent="0.35">
      <c r="A220" t="s">
        <v>632</v>
      </c>
      <c r="B220" t="s">
        <v>633</v>
      </c>
      <c r="C220" t="s">
        <v>673</v>
      </c>
      <c r="D220" t="s">
        <v>924</v>
      </c>
      <c r="F220" t="s">
        <v>72</v>
      </c>
      <c r="G220" s="3">
        <v>11115</v>
      </c>
      <c r="H220" s="3">
        <v>979984</v>
      </c>
      <c r="I220" s="3">
        <v>0</v>
      </c>
      <c r="J220" s="3">
        <v>0</v>
      </c>
      <c r="K220" s="3">
        <v>0</v>
      </c>
      <c r="L220" s="3">
        <v>0</v>
      </c>
      <c r="M220" s="3">
        <v>0</v>
      </c>
      <c r="N220" s="3">
        <v>0</v>
      </c>
      <c r="O220" s="3">
        <v>0</v>
      </c>
      <c r="P220" s="3">
        <v>0</v>
      </c>
      <c r="Q220" s="3">
        <v>0</v>
      </c>
      <c r="R220" s="3">
        <v>0</v>
      </c>
      <c r="S220" s="3">
        <v>0</v>
      </c>
      <c r="T220" s="3">
        <v>0</v>
      </c>
      <c r="U220" s="3">
        <v>0</v>
      </c>
      <c r="V220" s="3">
        <v>0</v>
      </c>
      <c r="W220" s="3">
        <v>0</v>
      </c>
      <c r="X220" s="3">
        <v>0</v>
      </c>
      <c r="Y220" s="3">
        <v>0</v>
      </c>
      <c r="Z220" s="3">
        <v>0</v>
      </c>
      <c r="AA220" s="67">
        <v>0</v>
      </c>
      <c r="AB220" s="67">
        <v>0</v>
      </c>
      <c r="AC220" s="3">
        <v>0</v>
      </c>
      <c r="AD220" s="3">
        <v>0</v>
      </c>
      <c r="AE220" s="3">
        <v>0</v>
      </c>
      <c r="AF220" s="3">
        <v>0</v>
      </c>
      <c r="AG220" s="3">
        <v>0</v>
      </c>
      <c r="AH220" s="3">
        <v>0</v>
      </c>
      <c r="AI220" s="3">
        <v>0</v>
      </c>
      <c r="AJ220" s="3">
        <v>0</v>
      </c>
      <c r="AK220" s="3">
        <v>0</v>
      </c>
      <c r="AL220" s="3">
        <v>0</v>
      </c>
      <c r="AM220" s="3">
        <v>0</v>
      </c>
      <c r="AN220" s="3">
        <v>0</v>
      </c>
      <c r="AO220" s="3"/>
      <c r="AP220" s="67">
        <v>0</v>
      </c>
      <c r="AQ220" s="3">
        <v>0</v>
      </c>
      <c r="AR220" s="3">
        <v>0</v>
      </c>
      <c r="AS220" s="3">
        <v>0</v>
      </c>
      <c r="AT220" s="3">
        <v>0</v>
      </c>
    </row>
    <row r="221" spans="1:46" x14ac:dyDescent="0.35">
      <c r="A221" t="s">
        <v>634</v>
      </c>
      <c r="B221" t="s">
        <v>635</v>
      </c>
      <c r="C221" t="s">
        <v>611</v>
      </c>
      <c r="D221" t="s">
        <v>920</v>
      </c>
      <c r="F221" t="s">
        <v>65</v>
      </c>
      <c r="G221" s="3">
        <v>29327</v>
      </c>
      <c r="H221" s="3">
        <v>2585694</v>
      </c>
      <c r="I221" s="3">
        <v>2585694</v>
      </c>
      <c r="J221" s="3">
        <v>126500</v>
      </c>
      <c r="K221" s="3">
        <v>0</v>
      </c>
      <c r="L221" s="3">
        <v>30500</v>
      </c>
      <c r="M221" s="3">
        <v>15000</v>
      </c>
      <c r="N221" s="3">
        <v>0</v>
      </c>
      <c r="O221" s="3">
        <v>234818</v>
      </c>
      <c r="P221" s="3">
        <v>55412</v>
      </c>
      <c r="Q221" s="3">
        <v>0</v>
      </c>
      <c r="R221" s="3">
        <v>80000</v>
      </c>
      <c r="S221" s="3">
        <v>0</v>
      </c>
      <c r="T221" s="3">
        <v>12000</v>
      </c>
      <c r="U221" s="3">
        <v>0</v>
      </c>
      <c r="V221" s="3">
        <v>3500</v>
      </c>
      <c r="W221" s="3">
        <v>93488</v>
      </c>
      <c r="X221" s="3">
        <v>0</v>
      </c>
      <c r="Y221" s="3">
        <v>17500</v>
      </c>
      <c r="Z221" s="3">
        <v>11500</v>
      </c>
      <c r="AA221" s="67">
        <v>510163.5</v>
      </c>
      <c r="AB221" s="67">
        <v>170054.5</v>
      </c>
      <c r="AC221" s="3">
        <v>86000</v>
      </c>
      <c r="AD221" s="3">
        <v>107500</v>
      </c>
      <c r="AE221" s="3">
        <v>2500</v>
      </c>
      <c r="AF221" s="3">
        <v>319188</v>
      </c>
      <c r="AG221" s="3">
        <v>0</v>
      </c>
      <c r="AH221" s="3">
        <v>51000</v>
      </c>
      <c r="AI221" s="3">
        <v>0</v>
      </c>
      <c r="AJ221" s="3">
        <v>74000</v>
      </c>
      <c r="AK221" s="3">
        <v>0</v>
      </c>
      <c r="AL221" s="3">
        <v>0</v>
      </c>
      <c r="AM221" s="3">
        <v>0</v>
      </c>
      <c r="AN221" s="3">
        <v>58000</v>
      </c>
      <c r="AO221" s="3"/>
      <c r="AP221" s="67">
        <v>868242.5</v>
      </c>
      <c r="AQ221" s="3">
        <v>1378406</v>
      </c>
      <c r="AR221" s="3">
        <v>868243</v>
      </c>
      <c r="AS221" s="3">
        <v>868243</v>
      </c>
      <c r="AT221" s="3">
        <v>0</v>
      </c>
    </row>
    <row r="222" spans="1:46" x14ac:dyDescent="0.35">
      <c r="A222" t="s">
        <v>636</v>
      </c>
      <c r="B222" t="s">
        <v>637</v>
      </c>
      <c r="C222" t="s">
        <v>930</v>
      </c>
      <c r="D222" t="s">
        <v>924</v>
      </c>
      <c r="F222" t="s">
        <v>65</v>
      </c>
      <c r="G222" s="3">
        <v>4678</v>
      </c>
      <c r="H222" s="3">
        <v>412449</v>
      </c>
      <c r="I222" s="3">
        <v>412449</v>
      </c>
      <c r="J222" s="3">
        <v>85000</v>
      </c>
      <c r="K222" s="3">
        <v>3000</v>
      </c>
      <c r="L222" s="3">
        <v>0</v>
      </c>
      <c r="M222" s="3">
        <v>0</v>
      </c>
      <c r="N222" s="3">
        <v>0</v>
      </c>
      <c r="O222" s="3">
        <v>5500</v>
      </c>
      <c r="P222" s="3">
        <v>33000</v>
      </c>
      <c r="Q222" s="3">
        <v>0</v>
      </c>
      <c r="R222" s="3">
        <v>0</v>
      </c>
      <c r="S222" s="3">
        <v>0</v>
      </c>
      <c r="T222" s="3">
        <v>0</v>
      </c>
      <c r="U222" s="3">
        <v>0</v>
      </c>
      <c r="V222" s="3">
        <v>0</v>
      </c>
      <c r="W222" s="3">
        <v>0</v>
      </c>
      <c r="X222" s="3">
        <v>0</v>
      </c>
      <c r="Y222" s="3">
        <v>0</v>
      </c>
      <c r="Z222" s="3">
        <v>0</v>
      </c>
      <c r="AA222" s="67">
        <v>94875</v>
      </c>
      <c r="AB222" s="67">
        <v>31625</v>
      </c>
      <c r="AC222" s="3">
        <v>25000</v>
      </c>
      <c r="AD222" s="3">
        <v>0</v>
      </c>
      <c r="AE222" s="3">
        <v>0</v>
      </c>
      <c r="AF222" s="3">
        <v>5000</v>
      </c>
      <c r="AG222" s="3">
        <v>0</v>
      </c>
      <c r="AH222" s="3">
        <v>30000</v>
      </c>
      <c r="AI222" s="3">
        <v>0</v>
      </c>
      <c r="AJ222" s="3">
        <v>0</v>
      </c>
      <c r="AK222" s="3">
        <v>7200</v>
      </c>
      <c r="AL222" s="3">
        <v>0</v>
      </c>
      <c r="AM222" s="3">
        <v>0</v>
      </c>
      <c r="AN222" s="3">
        <v>0</v>
      </c>
      <c r="AO222" s="3"/>
      <c r="AP222" s="67">
        <v>98825</v>
      </c>
      <c r="AQ222" s="3">
        <v>193700</v>
      </c>
      <c r="AR222" s="3">
        <v>98825</v>
      </c>
      <c r="AS222" s="3">
        <v>98825</v>
      </c>
      <c r="AT222" s="3">
        <v>0</v>
      </c>
    </row>
    <row r="223" spans="1:46" x14ac:dyDescent="0.35">
      <c r="A223" t="s">
        <v>638</v>
      </c>
      <c r="B223" t="s">
        <v>639</v>
      </c>
      <c r="C223" t="s">
        <v>891</v>
      </c>
      <c r="D223" t="s">
        <v>929</v>
      </c>
      <c r="F223" t="s">
        <v>65</v>
      </c>
      <c r="G223" s="3">
        <v>1963</v>
      </c>
      <c r="H223" s="3">
        <v>173073</v>
      </c>
      <c r="I223" s="3">
        <v>173073</v>
      </c>
      <c r="J223" s="3">
        <v>10000</v>
      </c>
      <c r="K223" s="3">
        <v>2000</v>
      </c>
      <c r="L223" s="3">
        <v>5000</v>
      </c>
      <c r="M223" s="3">
        <v>0</v>
      </c>
      <c r="N223" s="3">
        <v>1000</v>
      </c>
      <c r="O223" s="3">
        <v>20500</v>
      </c>
      <c r="P223" s="3">
        <v>5000</v>
      </c>
      <c r="Q223" s="3">
        <v>0</v>
      </c>
      <c r="R223" s="3">
        <v>5000</v>
      </c>
      <c r="S223" s="3">
        <v>0</v>
      </c>
      <c r="T223" s="3">
        <v>0</v>
      </c>
      <c r="U223" s="3">
        <v>0</v>
      </c>
      <c r="V223" s="3">
        <v>0</v>
      </c>
      <c r="W223" s="3">
        <v>1500</v>
      </c>
      <c r="X223" s="3">
        <v>100</v>
      </c>
      <c r="Y223" s="3">
        <v>0</v>
      </c>
      <c r="Z223" s="3">
        <v>2000</v>
      </c>
      <c r="AA223" s="67">
        <v>39075</v>
      </c>
      <c r="AB223" s="67">
        <v>13025</v>
      </c>
      <c r="AC223" s="3">
        <v>51000</v>
      </c>
      <c r="AD223" s="3">
        <v>1000</v>
      </c>
      <c r="AE223" s="3">
        <v>0</v>
      </c>
      <c r="AF223" s="3">
        <v>0</v>
      </c>
      <c r="AG223" s="3">
        <v>0</v>
      </c>
      <c r="AH223" s="3">
        <v>0</v>
      </c>
      <c r="AI223" s="3">
        <v>0</v>
      </c>
      <c r="AJ223" s="3">
        <v>0</v>
      </c>
      <c r="AK223" s="3">
        <v>1000</v>
      </c>
      <c r="AL223" s="3">
        <v>0</v>
      </c>
      <c r="AM223" s="3">
        <v>0</v>
      </c>
      <c r="AN223" s="3">
        <v>10000</v>
      </c>
      <c r="AO223" s="3"/>
      <c r="AP223" s="67">
        <v>76025</v>
      </c>
      <c r="AQ223" s="3">
        <v>115100</v>
      </c>
      <c r="AR223" s="3">
        <v>76025</v>
      </c>
      <c r="AS223" s="3">
        <v>76025</v>
      </c>
      <c r="AT223" s="3">
        <v>0</v>
      </c>
    </row>
    <row r="224" spans="1:46" x14ac:dyDescent="0.35">
      <c r="A224" t="s">
        <v>640</v>
      </c>
      <c r="B224" t="s">
        <v>641</v>
      </c>
      <c r="C224" t="s">
        <v>399</v>
      </c>
      <c r="D224" t="s">
        <v>929</v>
      </c>
      <c r="F224" t="s">
        <v>65</v>
      </c>
      <c r="G224" s="3">
        <v>7664</v>
      </c>
      <c r="H224" s="3">
        <v>675717</v>
      </c>
      <c r="I224" s="3">
        <v>675717</v>
      </c>
      <c r="J224" s="3">
        <v>0</v>
      </c>
      <c r="K224" s="3">
        <v>0</v>
      </c>
      <c r="L224" s="3">
        <v>0</v>
      </c>
      <c r="M224" s="3">
        <v>0</v>
      </c>
      <c r="N224" s="3">
        <v>0</v>
      </c>
      <c r="O224" s="3">
        <v>3189</v>
      </c>
      <c r="P224" s="3">
        <v>810</v>
      </c>
      <c r="Q224" s="3">
        <v>0</v>
      </c>
      <c r="R224" s="3">
        <v>0</v>
      </c>
      <c r="S224" s="3">
        <v>0</v>
      </c>
      <c r="T224" s="3">
        <v>0</v>
      </c>
      <c r="U224" s="3">
        <v>0</v>
      </c>
      <c r="V224" s="3">
        <v>0</v>
      </c>
      <c r="W224" s="3">
        <v>0</v>
      </c>
      <c r="X224" s="3">
        <v>0</v>
      </c>
      <c r="Y224" s="3">
        <v>0</v>
      </c>
      <c r="Z224" s="3">
        <v>0</v>
      </c>
      <c r="AA224" s="67">
        <v>2999.25</v>
      </c>
      <c r="AB224" s="67">
        <v>999.75</v>
      </c>
      <c r="AC224" s="3">
        <v>2487</v>
      </c>
      <c r="AD224" s="3">
        <v>5826</v>
      </c>
      <c r="AE224" s="3">
        <v>0</v>
      </c>
      <c r="AF224" s="3">
        <v>0</v>
      </c>
      <c r="AG224" s="3">
        <v>0</v>
      </c>
      <c r="AH224" s="3">
        <v>0</v>
      </c>
      <c r="AI224" s="3">
        <v>0</v>
      </c>
      <c r="AJ224" s="3">
        <v>0</v>
      </c>
      <c r="AK224" s="3">
        <v>0</v>
      </c>
      <c r="AL224" s="3">
        <v>0</v>
      </c>
      <c r="AM224" s="3">
        <v>0</v>
      </c>
      <c r="AN224" s="3">
        <v>0</v>
      </c>
      <c r="AO224" s="3"/>
      <c r="AP224" s="67">
        <v>9312.75</v>
      </c>
      <c r="AQ224" s="3">
        <v>12312</v>
      </c>
      <c r="AR224" s="3">
        <v>9313</v>
      </c>
      <c r="AS224" s="3">
        <v>9313</v>
      </c>
      <c r="AT224" s="3">
        <v>0</v>
      </c>
    </row>
    <row r="225" spans="1:46" x14ac:dyDescent="0.35">
      <c r="A225" t="s">
        <v>642</v>
      </c>
      <c r="B225" t="s">
        <v>643</v>
      </c>
      <c r="C225" t="s">
        <v>307</v>
      </c>
      <c r="D225" t="s">
        <v>924</v>
      </c>
      <c r="F225" t="s">
        <v>65</v>
      </c>
      <c r="G225" s="3">
        <v>5798</v>
      </c>
      <c r="H225" s="3">
        <v>511196</v>
      </c>
      <c r="I225" s="3">
        <v>511196</v>
      </c>
      <c r="J225" s="3">
        <v>0</v>
      </c>
      <c r="K225" s="3">
        <v>0</v>
      </c>
      <c r="L225" s="3">
        <v>2916</v>
      </c>
      <c r="M225" s="3">
        <v>0</v>
      </c>
      <c r="N225" s="3">
        <v>0</v>
      </c>
      <c r="O225" s="3">
        <v>24187</v>
      </c>
      <c r="P225" s="3">
        <v>3970</v>
      </c>
      <c r="Q225" s="3">
        <v>0</v>
      </c>
      <c r="R225" s="3">
        <v>0</v>
      </c>
      <c r="S225" s="3">
        <v>0</v>
      </c>
      <c r="T225" s="3">
        <v>0</v>
      </c>
      <c r="U225" s="3">
        <v>0</v>
      </c>
      <c r="V225" s="3">
        <v>0</v>
      </c>
      <c r="W225" s="3">
        <v>7881</v>
      </c>
      <c r="X225" s="3">
        <v>0</v>
      </c>
      <c r="Y225" s="3">
        <v>0</v>
      </c>
      <c r="Z225" s="3">
        <v>663</v>
      </c>
      <c r="AA225" s="67">
        <v>29712.75</v>
      </c>
      <c r="AB225" s="67">
        <v>9904.25</v>
      </c>
      <c r="AC225" s="3">
        <v>17204</v>
      </c>
      <c r="AD225" s="3">
        <v>2200</v>
      </c>
      <c r="AE225" s="3">
        <v>0</v>
      </c>
      <c r="AF225" s="3">
        <v>0</v>
      </c>
      <c r="AG225" s="3">
        <v>0</v>
      </c>
      <c r="AH225" s="3">
        <v>14640</v>
      </c>
      <c r="AI225" s="3">
        <v>0</v>
      </c>
      <c r="AJ225" s="3">
        <v>0</v>
      </c>
      <c r="AK225" s="3">
        <v>5991</v>
      </c>
      <c r="AL225" s="3">
        <v>0</v>
      </c>
      <c r="AM225" s="3">
        <v>0</v>
      </c>
      <c r="AN225" s="3">
        <v>0</v>
      </c>
      <c r="AO225" s="3"/>
      <c r="AP225" s="67">
        <v>49939.25</v>
      </c>
      <c r="AQ225" s="3">
        <v>79652</v>
      </c>
      <c r="AR225" s="3">
        <v>49939</v>
      </c>
      <c r="AS225" s="3">
        <v>49939</v>
      </c>
      <c r="AT225" s="3">
        <v>0</v>
      </c>
    </row>
    <row r="226" spans="1:46" x14ac:dyDescent="0.35">
      <c r="A226" t="s">
        <v>644</v>
      </c>
      <c r="B226" t="s">
        <v>645</v>
      </c>
      <c r="C226" t="s">
        <v>925</v>
      </c>
      <c r="D226" t="s">
        <v>926</v>
      </c>
      <c r="F226" t="s">
        <v>65</v>
      </c>
      <c r="G226" s="3">
        <v>1548</v>
      </c>
      <c r="H226" s="3">
        <v>136484</v>
      </c>
      <c r="I226" s="3">
        <v>136484</v>
      </c>
      <c r="J226" s="3">
        <v>0</v>
      </c>
      <c r="K226" s="3">
        <v>2086</v>
      </c>
      <c r="L226" s="3">
        <v>0</v>
      </c>
      <c r="M226" s="3">
        <v>0</v>
      </c>
      <c r="N226" s="3">
        <v>0</v>
      </c>
      <c r="O226" s="3">
        <v>949</v>
      </c>
      <c r="P226" s="3">
        <v>1897</v>
      </c>
      <c r="Q226" s="3">
        <v>0</v>
      </c>
      <c r="R226" s="3">
        <v>0</v>
      </c>
      <c r="S226" s="3">
        <v>0</v>
      </c>
      <c r="T226" s="3">
        <v>0</v>
      </c>
      <c r="U226" s="3">
        <v>230</v>
      </c>
      <c r="V226" s="3">
        <v>0</v>
      </c>
      <c r="W226" s="3">
        <v>0</v>
      </c>
      <c r="X226" s="3">
        <v>0</v>
      </c>
      <c r="Y226" s="3">
        <v>0</v>
      </c>
      <c r="Z226" s="3">
        <v>2200</v>
      </c>
      <c r="AA226" s="67">
        <v>5521.5</v>
      </c>
      <c r="AB226" s="67">
        <v>1840.5</v>
      </c>
      <c r="AC226" s="3">
        <v>8650</v>
      </c>
      <c r="AD226" s="3">
        <v>0</v>
      </c>
      <c r="AE226" s="3">
        <v>0</v>
      </c>
      <c r="AF226" s="3">
        <v>0</v>
      </c>
      <c r="AG226" s="3">
        <v>0</v>
      </c>
      <c r="AH226" s="3">
        <v>0</v>
      </c>
      <c r="AI226" s="3">
        <v>0</v>
      </c>
      <c r="AJ226" s="3">
        <v>0</v>
      </c>
      <c r="AK226" s="3">
        <v>0</v>
      </c>
      <c r="AL226" s="3">
        <v>0</v>
      </c>
      <c r="AM226" s="3">
        <v>0</v>
      </c>
      <c r="AN226" s="3">
        <v>0</v>
      </c>
      <c r="AO226" s="3"/>
      <c r="AP226" s="67">
        <v>10490.5</v>
      </c>
      <c r="AQ226" s="3">
        <v>16012</v>
      </c>
      <c r="AR226" s="3">
        <v>10491</v>
      </c>
      <c r="AS226" s="3">
        <v>10491</v>
      </c>
      <c r="AT226" s="3">
        <v>0</v>
      </c>
    </row>
    <row r="227" spans="1:46" x14ac:dyDescent="0.35">
      <c r="A227" t="s">
        <v>646</v>
      </c>
      <c r="B227" t="s">
        <v>647</v>
      </c>
      <c r="C227" t="s">
        <v>891</v>
      </c>
      <c r="D227" t="s">
        <v>929</v>
      </c>
      <c r="F227" t="s">
        <v>65</v>
      </c>
      <c r="G227" s="3">
        <v>14041</v>
      </c>
      <c r="H227" s="3">
        <v>1237963</v>
      </c>
      <c r="I227" s="3">
        <v>1237963</v>
      </c>
      <c r="J227" s="3">
        <v>73630</v>
      </c>
      <c r="K227" s="3">
        <v>1354</v>
      </c>
      <c r="L227" s="3">
        <v>0</v>
      </c>
      <c r="M227" s="3">
        <v>8880</v>
      </c>
      <c r="N227" s="3">
        <v>0</v>
      </c>
      <c r="O227" s="3">
        <v>24730</v>
      </c>
      <c r="P227" s="3">
        <v>42199</v>
      </c>
      <c r="Q227" s="3">
        <v>0</v>
      </c>
      <c r="R227" s="3">
        <v>27302</v>
      </c>
      <c r="S227" s="3">
        <v>0</v>
      </c>
      <c r="T227" s="3">
        <v>0</v>
      </c>
      <c r="U227" s="3">
        <v>0</v>
      </c>
      <c r="V227" s="3">
        <v>0</v>
      </c>
      <c r="W227" s="3">
        <v>0</v>
      </c>
      <c r="X227" s="3">
        <v>0</v>
      </c>
      <c r="Y227" s="3">
        <v>0</v>
      </c>
      <c r="Z227" s="3">
        <v>565</v>
      </c>
      <c r="AA227" s="67">
        <v>133995</v>
      </c>
      <c r="AB227" s="67">
        <v>44665</v>
      </c>
      <c r="AC227" s="3">
        <v>6992</v>
      </c>
      <c r="AD227" s="3">
        <v>0</v>
      </c>
      <c r="AE227" s="3">
        <v>0</v>
      </c>
      <c r="AF227" s="3">
        <v>5811</v>
      </c>
      <c r="AG227" s="3">
        <v>0</v>
      </c>
      <c r="AH227" s="3">
        <v>0</v>
      </c>
      <c r="AI227" s="3">
        <v>0</v>
      </c>
      <c r="AJ227" s="3">
        <v>0</v>
      </c>
      <c r="AK227" s="3">
        <v>0</v>
      </c>
      <c r="AL227" s="3">
        <v>0</v>
      </c>
      <c r="AM227" s="3">
        <v>0</v>
      </c>
      <c r="AN227" s="3">
        <v>2774</v>
      </c>
      <c r="AO227" s="3"/>
      <c r="AP227" s="67">
        <v>60242</v>
      </c>
      <c r="AQ227" s="3">
        <v>194237</v>
      </c>
      <c r="AR227" s="3">
        <v>60242</v>
      </c>
      <c r="AS227" s="3">
        <v>60242</v>
      </c>
      <c r="AT227" s="3">
        <v>0</v>
      </c>
    </row>
    <row r="228" spans="1:46" x14ac:dyDescent="0.35">
      <c r="A228" t="s">
        <v>648</v>
      </c>
      <c r="B228" t="s">
        <v>649</v>
      </c>
      <c r="C228" t="s">
        <v>435</v>
      </c>
      <c r="D228" t="s">
        <v>926</v>
      </c>
      <c r="E228" t="s">
        <v>929</v>
      </c>
      <c r="F228" t="s">
        <v>65</v>
      </c>
      <c r="G228" s="3">
        <v>12309</v>
      </c>
      <c r="H228" s="3">
        <v>1085256</v>
      </c>
      <c r="I228" s="3">
        <v>1085256</v>
      </c>
      <c r="J228" s="3">
        <v>13679</v>
      </c>
      <c r="K228" s="3">
        <v>0</v>
      </c>
      <c r="L228" s="3">
        <v>18991</v>
      </c>
      <c r="M228" s="3">
        <v>3000</v>
      </c>
      <c r="N228" s="3">
        <v>0</v>
      </c>
      <c r="O228" s="3">
        <v>3037</v>
      </c>
      <c r="P228" s="3">
        <v>42714</v>
      </c>
      <c r="Q228" s="3">
        <v>0</v>
      </c>
      <c r="R228" s="3">
        <v>27809</v>
      </c>
      <c r="S228" s="3">
        <v>0</v>
      </c>
      <c r="T228" s="3">
        <v>0</v>
      </c>
      <c r="U228" s="3">
        <v>0</v>
      </c>
      <c r="V228" s="3">
        <v>0</v>
      </c>
      <c r="W228" s="3">
        <v>0</v>
      </c>
      <c r="X228" s="3">
        <v>2485</v>
      </c>
      <c r="Y228" s="3">
        <v>0</v>
      </c>
      <c r="Z228" s="3">
        <v>0</v>
      </c>
      <c r="AA228" s="67">
        <v>83786.25</v>
      </c>
      <c r="AB228" s="67">
        <v>27928.75</v>
      </c>
      <c r="AC228" s="3">
        <v>6340</v>
      </c>
      <c r="AD228" s="3">
        <v>1911</v>
      </c>
      <c r="AE228" s="3">
        <v>0</v>
      </c>
      <c r="AF228" s="3">
        <v>0</v>
      </c>
      <c r="AG228" s="3">
        <v>0</v>
      </c>
      <c r="AH228" s="3">
        <v>90262</v>
      </c>
      <c r="AI228" s="3">
        <v>0</v>
      </c>
      <c r="AJ228" s="3">
        <v>0</v>
      </c>
      <c r="AK228" s="3">
        <v>0</v>
      </c>
      <c r="AL228" s="3">
        <v>0</v>
      </c>
      <c r="AM228" s="3">
        <v>0</v>
      </c>
      <c r="AN228" s="3">
        <v>0</v>
      </c>
      <c r="AO228" s="3"/>
      <c r="AP228" s="67">
        <v>126441.75</v>
      </c>
      <c r="AQ228" s="3">
        <v>210228</v>
      </c>
      <c r="AR228" s="3">
        <v>126442</v>
      </c>
      <c r="AS228" s="3">
        <v>126442</v>
      </c>
      <c r="AT228" s="3">
        <v>0</v>
      </c>
    </row>
    <row r="229" spans="1:46" x14ac:dyDescent="0.35">
      <c r="A229" t="s">
        <v>650</v>
      </c>
      <c r="B229" t="s">
        <v>651</v>
      </c>
      <c r="C229" t="s">
        <v>891</v>
      </c>
      <c r="D229" t="s">
        <v>929</v>
      </c>
      <c r="F229" t="s">
        <v>65</v>
      </c>
      <c r="G229" s="3">
        <v>4963</v>
      </c>
      <c r="H229" s="3">
        <v>437576</v>
      </c>
      <c r="I229" s="3">
        <v>437576</v>
      </c>
      <c r="J229" s="3">
        <v>0</v>
      </c>
      <c r="K229" s="3">
        <v>0</v>
      </c>
      <c r="L229" s="3">
        <v>0</v>
      </c>
      <c r="M229" s="3">
        <v>0</v>
      </c>
      <c r="N229" s="3">
        <v>0</v>
      </c>
      <c r="O229" s="3">
        <v>0</v>
      </c>
      <c r="P229" s="3">
        <v>0</v>
      </c>
      <c r="Q229" s="3">
        <v>0</v>
      </c>
      <c r="R229" s="3">
        <v>0</v>
      </c>
      <c r="S229" s="3">
        <v>0</v>
      </c>
      <c r="T229" s="3">
        <v>0</v>
      </c>
      <c r="U229" s="3">
        <v>0</v>
      </c>
      <c r="V229" s="3">
        <v>0</v>
      </c>
      <c r="W229" s="3">
        <v>0</v>
      </c>
      <c r="X229" s="3">
        <v>0</v>
      </c>
      <c r="Y229" s="3">
        <v>0</v>
      </c>
      <c r="Z229" s="3">
        <v>0</v>
      </c>
      <c r="AA229" s="67">
        <v>0</v>
      </c>
      <c r="AB229" s="67">
        <v>0</v>
      </c>
      <c r="AC229" s="3">
        <v>4090</v>
      </c>
      <c r="AD229" s="3">
        <v>15193</v>
      </c>
      <c r="AE229" s="3">
        <v>0</v>
      </c>
      <c r="AF229" s="3">
        <v>4500</v>
      </c>
      <c r="AG229" s="3">
        <v>0</v>
      </c>
      <c r="AH229" s="3">
        <v>0</v>
      </c>
      <c r="AI229" s="3">
        <v>0</v>
      </c>
      <c r="AJ229" s="3">
        <v>1000</v>
      </c>
      <c r="AK229" s="3">
        <v>0</v>
      </c>
      <c r="AL229" s="3">
        <v>0</v>
      </c>
      <c r="AM229" s="3">
        <v>0</v>
      </c>
      <c r="AN229" s="3">
        <v>10503</v>
      </c>
      <c r="AO229" s="3"/>
      <c r="AP229" s="67">
        <v>35286</v>
      </c>
      <c r="AQ229" s="3">
        <v>35286</v>
      </c>
      <c r="AR229" s="3">
        <v>35286</v>
      </c>
      <c r="AS229" s="3">
        <v>35286</v>
      </c>
      <c r="AT229" s="3">
        <v>0</v>
      </c>
    </row>
    <row r="230" spans="1:46" x14ac:dyDescent="0.35">
      <c r="A230" t="s">
        <v>652</v>
      </c>
      <c r="B230" t="s">
        <v>653</v>
      </c>
      <c r="C230" t="s">
        <v>389</v>
      </c>
      <c r="D230" t="s">
        <v>927</v>
      </c>
      <c r="F230" t="s">
        <v>65</v>
      </c>
      <c r="G230" s="3">
        <v>53278</v>
      </c>
      <c r="H230" s="3">
        <v>4697399</v>
      </c>
      <c r="I230" s="3">
        <v>4697399</v>
      </c>
      <c r="J230" s="3">
        <v>0</v>
      </c>
      <c r="K230" s="3">
        <v>174875</v>
      </c>
      <c r="L230" s="3">
        <v>0</v>
      </c>
      <c r="M230" s="3">
        <v>2000</v>
      </c>
      <c r="N230" s="3">
        <v>0</v>
      </c>
      <c r="O230" s="3">
        <v>40000</v>
      </c>
      <c r="P230" s="3">
        <v>17000</v>
      </c>
      <c r="Q230" s="3">
        <v>0</v>
      </c>
      <c r="R230" s="3">
        <v>170000</v>
      </c>
      <c r="S230" s="3">
        <v>0</v>
      </c>
      <c r="T230" s="3">
        <v>0</v>
      </c>
      <c r="U230" s="3">
        <v>0</v>
      </c>
      <c r="V230" s="3">
        <v>0</v>
      </c>
      <c r="W230" s="3">
        <v>0</v>
      </c>
      <c r="X230" s="3">
        <v>0</v>
      </c>
      <c r="Y230" s="3">
        <v>0</v>
      </c>
      <c r="Z230" s="3">
        <v>50000</v>
      </c>
      <c r="AA230" s="67">
        <v>340406.25</v>
      </c>
      <c r="AB230" s="67">
        <v>113468.75</v>
      </c>
      <c r="AC230" s="3">
        <v>296125</v>
      </c>
      <c r="AD230" s="3">
        <v>0</v>
      </c>
      <c r="AE230" s="3">
        <v>0</v>
      </c>
      <c r="AF230" s="3">
        <v>4700</v>
      </c>
      <c r="AG230" s="3">
        <v>0</v>
      </c>
      <c r="AH230" s="3">
        <v>120300</v>
      </c>
      <c r="AI230" s="3">
        <v>0</v>
      </c>
      <c r="AJ230" s="3">
        <v>0</v>
      </c>
      <c r="AK230" s="3">
        <v>0</v>
      </c>
      <c r="AL230" s="3">
        <v>0</v>
      </c>
      <c r="AM230" s="3">
        <v>0</v>
      </c>
      <c r="AN230" s="3">
        <v>0</v>
      </c>
      <c r="AO230" s="3"/>
      <c r="AP230" s="67">
        <v>534593.75</v>
      </c>
      <c r="AQ230" s="3">
        <v>875000</v>
      </c>
      <c r="AR230" s="3">
        <v>534594</v>
      </c>
      <c r="AS230" s="3">
        <v>534594</v>
      </c>
      <c r="AT230" s="3">
        <v>0</v>
      </c>
    </row>
    <row r="231" spans="1:46" x14ac:dyDescent="0.35">
      <c r="A231" t="s">
        <v>654</v>
      </c>
      <c r="B231" t="s">
        <v>655</v>
      </c>
      <c r="C231" t="s">
        <v>928</v>
      </c>
      <c r="D231" t="s">
        <v>929</v>
      </c>
      <c r="F231" t="s">
        <v>65</v>
      </c>
      <c r="G231" s="3">
        <v>1322</v>
      </c>
      <c r="H231" s="3">
        <v>116558</v>
      </c>
      <c r="I231" s="3">
        <v>116558</v>
      </c>
      <c r="J231" s="3">
        <v>6000</v>
      </c>
      <c r="K231" s="3">
        <v>0</v>
      </c>
      <c r="L231" s="3">
        <v>0</v>
      </c>
      <c r="M231" s="3">
        <v>0</v>
      </c>
      <c r="N231" s="3">
        <v>0</v>
      </c>
      <c r="O231" s="3">
        <v>1223</v>
      </c>
      <c r="P231" s="3">
        <v>475</v>
      </c>
      <c r="Q231" s="3">
        <v>0</v>
      </c>
      <c r="R231" s="3">
        <v>0</v>
      </c>
      <c r="S231" s="3">
        <v>0</v>
      </c>
      <c r="T231" s="3">
        <v>0</v>
      </c>
      <c r="U231" s="3">
        <v>0</v>
      </c>
      <c r="V231" s="3">
        <v>0</v>
      </c>
      <c r="W231" s="3">
        <v>0</v>
      </c>
      <c r="X231" s="3">
        <v>0</v>
      </c>
      <c r="Y231" s="3">
        <v>0</v>
      </c>
      <c r="Z231" s="3">
        <v>0</v>
      </c>
      <c r="AA231" s="67">
        <v>5773.5</v>
      </c>
      <c r="AB231" s="67">
        <v>1924.5</v>
      </c>
      <c r="AC231" s="3">
        <v>2079</v>
      </c>
      <c r="AD231" s="3">
        <v>0</v>
      </c>
      <c r="AE231" s="3">
        <v>0</v>
      </c>
      <c r="AF231" s="3">
        <v>0</v>
      </c>
      <c r="AG231" s="3">
        <v>0</v>
      </c>
      <c r="AH231" s="3">
        <v>0</v>
      </c>
      <c r="AI231" s="3">
        <v>0</v>
      </c>
      <c r="AJ231" s="3">
        <v>0</v>
      </c>
      <c r="AK231" s="3">
        <v>0</v>
      </c>
      <c r="AL231" s="3">
        <v>0</v>
      </c>
      <c r="AM231" s="3">
        <v>0</v>
      </c>
      <c r="AN231" s="3">
        <v>4592</v>
      </c>
      <c r="AO231" s="3"/>
      <c r="AP231" s="67">
        <v>8595.5</v>
      </c>
      <c r="AQ231" s="3">
        <v>14369</v>
      </c>
      <c r="AR231" s="3">
        <v>8596</v>
      </c>
      <c r="AS231" s="3">
        <v>8596</v>
      </c>
      <c r="AT231" s="3">
        <v>0</v>
      </c>
    </row>
    <row r="232" spans="1:46" x14ac:dyDescent="0.35">
      <c r="A232" t="s">
        <v>656</v>
      </c>
      <c r="B232" t="s">
        <v>657</v>
      </c>
      <c r="C232" t="s">
        <v>673</v>
      </c>
      <c r="D232" t="s">
        <v>924</v>
      </c>
      <c r="F232" t="s">
        <v>72</v>
      </c>
      <c r="G232" s="3">
        <v>18448</v>
      </c>
      <c r="H232" s="3">
        <v>1626518</v>
      </c>
      <c r="I232" s="3">
        <v>0</v>
      </c>
      <c r="J232" s="3">
        <v>0</v>
      </c>
      <c r="K232" s="3">
        <v>0</v>
      </c>
      <c r="L232" s="3">
        <v>0</v>
      </c>
      <c r="M232" s="3">
        <v>0</v>
      </c>
      <c r="N232" s="3">
        <v>0</v>
      </c>
      <c r="O232" s="3">
        <v>0</v>
      </c>
      <c r="P232" s="3">
        <v>0</v>
      </c>
      <c r="Q232" s="3">
        <v>0</v>
      </c>
      <c r="R232" s="3">
        <v>0</v>
      </c>
      <c r="S232" s="3">
        <v>0</v>
      </c>
      <c r="T232" s="3">
        <v>0</v>
      </c>
      <c r="U232" s="3">
        <v>0</v>
      </c>
      <c r="V232" s="3">
        <v>0</v>
      </c>
      <c r="W232" s="3">
        <v>0</v>
      </c>
      <c r="X232" s="3">
        <v>0</v>
      </c>
      <c r="Y232" s="3">
        <v>0</v>
      </c>
      <c r="Z232" s="3">
        <v>0</v>
      </c>
      <c r="AA232" s="67">
        <v>0</v>
      </c>
      <c r="AB232" s="67">
        <v>0</v>
      </c>
      <c r="AC232" s="3">
        <v>0</v>
      </c>
      <c r="AD232" s="3">
        <v>0</v>
      </c>
      <c r="AE232" s="3">
        <v>0</v>
      </c>
      <c r="AF232" s="3">
        <v>0</v>
      </c>
      <c r="AG232" s="3">
        <v>0</v>
      </c>
      <c r="AH232" s="3">
        <v>0</v>
      </c>
      <c r="AI232" s="3">
        <v>0</v>
      </c>
      <c r="AJ232" s="3">
        <v>0</v>
      </c>
      <c r="AK232" s="3">
        <v>0</v>
      </c>
      <c r="AL232" s="3">
        <v>0</v>
      </c>
      <c r="AM232" s="3">
        <v>0</v>
      </c>
      <c r="AN232" s="3">
        <v>0</v>
      </c>
      <c r="AO232" s="3"/>
      <c r="AP232" s="67">
        <v>0</v>
      </c>
      <c r="AQ232" s="3">
        <v>0</v>
      </c>
      <c r="AR232" s="3">
        <v>0</v>
      </c>
      <c r="AS232" s="3">
        <v>0</v>
      </c>
      <c r="AT232" s="3">
        <v>0</v>
      </c>
    </row>
    <row r="233" spans="1:46" x14ac:dyDescent="0.35">
      <c r="A233" t="s">
        <v>658</v>
      </c>
      <c r="B233" t="s">
        <v>659</v>
      </c>
      <c r="C233" t="s">
        <v>921</v>
      </c>
      <c r="D233" t="s">
        <v>922</v>
      </c>
      <c r="F233" t="s">
        <v>72</v>
      </c>
      <c r="G233" s="3">
        <v>12161</v>
      </c>
      <c r="H233" s="3">
        <v>1072208</v>
      </c>
      <c r="I233" s="3">
        <v>1072208</v>
      </c>
      <c r="J233" s="3">
        <v>0</v>
      </c>
      <c r="K233" s="3">
        <v>0</v>
      </c>
      <c r="L233" s="3">
        <v>0</v>
      </c>
      <c r="M233" s="3">
        <v>0</v>
      </c>
      <c r="N233" s="3">
        <v>0</v>
      </c>
      <c r="O233" s="3">
        <v>0</v>
      </c>
      <c r="P233" s="3">
        <v>0</v>
      </c>
      <c r="Q233" s="3">
        <v>0</v>
      </c>
      <c r="R233" s="3">
        <v>0</v>
      </c>
      <c r="S233" s="3">
        <v>0</v>
      </c>
      <c r="T233" s="3">
        <v>0</v>
      </c>
      <c r="U233" s="3">
        <v>0</v>
      </c>
      <c r="V233" s="3">
        <v>0</v>
      </c>
      <c r="W233" s="3">
        <v>0</v>
      </c>
      <c r="X233" s="3">
        <v>0</v>
      </c>
      <c r="Y233" s="3">
        <v>0</v>
      </c>
      <c r="Z233" s="3">
        <v>0</v>
      </c>
      <c r="AA233" s="67">
        <v>0</v>
      </c>
      <c r="AB233" s="67">
        <v>0</v>
      </c>
      <c r="AC233" s="3">
        <v>0</v>
      </c>
      <c r="AD233" s="3">
        <v>0</v>
      </c>
      <c r="AE233" s="3">
        <v>0</v>
      </c>
      <c r="AF233" s="3">
        <v>0</v>
      </c>
      <c r="AG233" s="3">
        <v>0</v>
      </c>
      <c r="AH233" s="3">
        <v>0</v>
      </c>
      <c r="AI233" s="3">
        <v>0</v>
      </c>
      <c r="AJ233" s="3">
        <v>0</v>
      </c>
      <c r="AK233" s="3">
        <v>0</v>
      </c>
      <c r="AL233" s="3">
        <v>0</v>
      </c>
      <c r="AM233" s="3">
        <v>0</v>
      </c>
      <c r="AN233" s="3">
        <v>0</v>
      </c>
      <c r="AO233" s="3"/>
      <c r="AP233" s="67">
        <v>0</v>
      </c>
      <c r="AQ233" s="3">
        <v>0</v>
      </c>
      <c r="AR233" s="3">
        <v>0</v>
      </c>
      <c r="AS233" s="3">
        <v>0</v>
      </c>
      <c r="AT233" s="3">
        <v>0</v>
      </c>
    </row>
    <row r="234" spans="1:46" x14ac:dyDescent="0.35">
      <c r="A234" t="s">
        <v>660</v>
      </c>
      <c r="B234" t="s">
        <v>661</v>
      </c>
      <c r="C234" t="s">
        <v>925</v>
      </c>
      <c r="D234" t="s">
        <v>926</v>
      </c>
      <c r="F234" t="s">
        <v>65</v>
      </c>
      <c r="G234" s="3">
        <v>837</v>
      </c>
      <c r="H234" s="3">
        <v>73796</v>
      </c>
      <c r="I234" s="3">
        <v>73796</v>
      </c>
      <c r="J234" s="3">
        <v>0</v>
      </c>
      <c r="K234" s="3">
        <v>0</v>
      </c>
      <c r="L234" s="3">
        <v>0</v>
      </c>
      <c r="M234" s="3">
        <v>0</v>
      </c>
      <c r="N234" s="3">
        <v>0</v>
      </c>
      <c r="O234" s="3">
        <v>4500</v>
      </c>
      <c r="P234" s="3">
        <v>20600</v>
      </c>
      <c r="Q234" s="3">
        <v>0</v>
      </c>
      <c r="R234" s="3">
        <v>2000</v>
      </c>
      <c r="S234" s="3">
        <v>0</v>
      </c>
      <c r="T234" s="3">
        <v>0</v>
      </c>
      <c r="U234" s="3">
        <v>0</v>
      </c>
      <c r="V234" s="3">
        <v>0</v>
      </c>
      <c r="W234" s="3">
        <v>0</v>
      </c>
      <c r="X234" s="3">
        <v>0</v>
      </c>
      <c r="Y234" s="3">
        <v>0</v>
      </c>
      <c r="Z234" s="3">
        <v>0</v>
      </c>
      <c r="AA234" s="67">
        <v>20325</v>
      </c>
      <c r="AB234" s="67">
        <v>6775</v>
      </c>
      <c r="AC234" s="3">
        <v>6000</v>
      </c>
      <c r="AD234" s="3">
        <v>0</v>
      </c>
      <c r="AE234" s="3">
        <v>0</v>
      </c>
      <c r="AF234" s="3">
        <v>0</v>
      </c>
      <c r="AG234" s="3">
        <v>0</v>
      </c>
      <c r="AH234" s="3">
        <v>0</v>
      </c>
      <c r="AI234" s="3">
        <v>0</v>
      </c>
      <c r="AJ234" s="3">
        <v>0</v>
      </c>
      <c r="AK234" s="3">
        <v>0</v>
      </c>
      <c r="AL234" s="3">
        <v>0</v>
      </c>
      <c r="AM234" s="3">
        <v>0</v>
      </c>
      <c r="AN234" s="3">
        <v>25000</v>
      </c>
      <c r="AO234" s="3"/>
      <c r="AP234" s="67">
        <v>37775</v>
      </c>
      <c r="AQ234" s="3">
        <v>58100</v>
      </c>
      <c r="AR234" s="3">
        <v>37775</v>
      </c>
      <c r="AS234" s="3">
        <v>37775</v>
      </c>
      <c r="AT234" s="3">
        <v>0</v>
      </c>
    </row>
    <row r="235" spans="1:46" x14ac:dyDescent="0.35">
      <c r="A235" t="s">
        <v>662</v>
      </c>
      <c r="B235" t="s">
        <v>663</v>
      </c>
      <c r="C235" t="s">
        <v>891</v>
      </c>
      <c r="D235" t="s">
        <v>929</v>
      </c>
      <c r="F235" t="s">
        <v>72</v>
      </c>
      <c r="G235" s="3">
        <v>1253</v>
      </c>
      <c r="H235" s="3">
        <v>110474</v>
      </c>
      <c r="I235" s="3">
        <v>110474</v>
      </c>
      <c r="J235" s="3">
        <v>0</v>
      </c>
      <c r="K235" s="3">
        <v>0</v>
      </c>
      <c r="L235" s="3">
        <v>0</v>
      </c>
      <c r="M235" s="3">
        <v>0</v>
      </c>
      <c r="N235" s="3">
        <v>0</v>
      </c>
      <c r="O235" s="3">
        <v>0</v>
      </c>
      <c r="P235" s="3">
        <v>0</v>
      </c>
      <c r="Q235" s="3">
        <v>0</v>
      </c>
      <c r="R235" s="3">
        <v>0</v>
      </c>
      <c r="S235" s="3">
        <v>0</v>
      </c>
      <c r="T235" s="3">
        <v>0</v>
      </c>
      <c r="U235" s="3">
        <v>0</v>
      </c>
      <c r="V235" s="3">
        <v>0</v>
      </c>
      <c r="W235" s="3">
        <v>0</v>
      </c>
      <c r="X235" s="3">
        <v>0</v>
      </c>
      <c r="Y235" s="3">
        <v>0</v>
      </c>
      <c r="Z235" s="3">
        <v>0</v>
      </c>
      <c r="AA235" s="67">
        <v>0</v>
      </c>
      <c r="AB235" s="67">
        <v>0</v>
      </c>
      <c r="AC235" s="3">
        <v>0</v>
      </c>
      <c r="AD235" s="3">
        <v>0</v>
      </c>
      <c r="AE235" s="3">
        <v>0</v>
      </c>
      <c r="AF235" s="3">
        <v>0</v>
      </c>
      <c r="AG235" s="3">
        <v>0</v>
      </c>
      <c r="AH235" s="3">
        <v>0</v>
      </c>
      <c r="AI235" s="3">
        <v>0</v>
      </c>
      <c r="AJ235" s="3">
        <v>0</v>
      </c>
      <c r="AK235" s="3">
        <v>0</v>
      </c>
      <c r="AL235" s="3">
        <v>0</v>
      </c>
      <c r="AM235" s="3">
        <v>0</v>
      </c>
      <c r="AN235" s="3">
        <v>0</v>
      </c>
      <c r="AO235" s="3"/>
      <c r="AP235" s="67">
        <v>0</v>
      </c>
      <c r="AQ235" s="3">
        <v>0</v>
      </c>
      <c r="AR235" s="3">
        <v>0</v>
      </c>
      <c r="AS235" s="3">
        <v>0</v>
      </c>
      <c r="AT235" s="3">
        <v>0</v>
      </c>
    </row>
    <row r="236" spans="1:46" x14ac:dyDescent="0.35">
      <c r="A236" t="s">
        <v>664</v>
      </c>
      <c r="B236" t="s">
        <v>665</v>
      </c>
      <c r="C236" t="s">
        <v>891</v>
      </c>
      <c r="D236" t="s">
        <v>929</v>
      </c>
      <c r="F236" t="s">
        <v>72</v>
      </c>
      <c r="G236" s="3">
        <v>1751</v>
      </c>
      <c r="H236" s="3">
        <v>154382</v>
      </c>
      <c r="I236" s="3">
        <v>154382</v>
      </c>
      <c r="J236" s="3">
        <v>0</v>
      </c>
      <c r="K236" s="3">
        <v>0</v>
      </c>
      <c r="L236" s="3">
        <v>0</v>
      </c>
      <c r="M236" s="3">
        <v>0</v>
      </c>
      <c r="N236" s="3">
        <v>0</v>
      </c>
      <c r="O236" s="3">
        <v>0</v>
      </c>
      <c r="P236" s="3">
        <v>0</v>
      </c>
      <c r="Q236" s="3">
        <v>0</v>
      </c>
      <c r="R236" s="3">
        <v>0</v>
      </c>
      <c r="S236" s="3">
        <v>0</v>
      </c>
      <c r="T236" s="3">
        <v>0</v>
      </c>
      <c r="U236" s="3">
        <v>0</v>
      </c>
      <c r="V236" s="3">
        <v>0</v>
      </c>
      <c r="W236" s="3">
        <v>0</v>
      </c>
      <c r="X236" s="3">
        <v>0</v>
      </c>
      <c r="Y236" s="3">
        <v>0</v>
      </c>
      <c r="Z236" s="3">
        <v>0</v>
      </c>
      <c r="AA236" s="67">
        <v>0</v>
      </c>
      <c r="AB236" s="67">
        <v>0</v>
      </c>
      <c r="AC236" s="3">
        <v>0</v>
      </c>
      <c r="AD236" s="3">
        <v>0</v>
      </c>
      <c r="AE236" s="3">
        <v>0</v>
      </c>
      <c r="AF236" s="3">
        <v>0</v>
      </c>
      <c r="AG236" s="3">
        <v>0</v>
      </c>
      <c r="AH236" s="3">
        <v>0</v>
      </c>
      <c r="AI236" s="3">
        <v>0</v>
      </c>
      <c r="AJ236" s="3">
        <v>0</v>
      </c>
      <c r="AK236" s="3">
        <v>0</v>
      </c>
      <c r="AL236" s="3">
        <v>0</v>
      </c>
      <c r="AM236" s="3">
        <v>0</v>
      </c>
      <c r="AN236" s="3">
        <v>0</v>
      </c>
      <c r="AO236" s="3"/>
      <c r="AP236" s="67">
        <v>0</v>
      </c>
      <c r="AQ236" s="3">
        <v>0</v>
      </c>
      <c r="AR236" s="3">
        <v>0</v>
      </c>
      <c r="AS236" s="3">
        <v>0</v>
      </c>
      <c r="AT236" s="3">
        <v>0</v>
      </c>
    </row>
    <row r="237" spans="1:46" x14ac:dyDescent="0.35">
      <c r="A237" t="s">
        <v>666</v>
      </c>
      <c r="B237" t="s">
        <v>667</v>
      </c>
      <c r="C237" t="s">
        <v>925</v>
      </c>
      <c r="D237" t="s">
        <v>926</v>
      </c>
      <c r="F237" t="s">
        <v>65</v>
      </c>
      <c r="G237" s="3">
        <v>42533</v>
      </c>
      <c r="H237" s="3">
        <v>3750037</v>
      </c>
      <c r="I237" s="3">
        <v>3750037</v>
      </c>
      <c r="J237" s="3">
        <v>230100</v>
      </c>
      <c r="K237" s="3">
        <v>800</v>
      </c>
      <c r="L237" s="3">
        <v>0</v>
      </c>
      <c r="M237" s="3">
        <v>2500</v>
      </c>
      <c r="N237" s="3">
        <v>8500</v>
      </c>
      <c r="O237" s="3">
        <v>15000</v>
      </c>
      <c r="P237" s="3">
        <v>158000</v>
      </c>
      <c r="Q237" s="3">
        <v>0</v>
      </c>
      <c r="R237" s="3">
        <v>8500</v>
      </c>
      <c r="S237" s="3">
        <v>0</v>
      </c>
      <c r="T237" s="3">
        <v>0</v>
      </c>
      <c r="U237" s="3">
        <v>0</v>
      </c>
      <c r="V237" s="3">
        <v>0</v>
      </c>
      <c r="W237" s="3">
        <v>10000</v>
      </c>
      <c r="X237" s="3">
        <v>2500</v>
      </c>
      <c r="Y237" s="3">
        <v>0</v>
      </c>
      <c r="Z237" s="3">
        <v>0</v>
      </c>
      <c r="AA237" s="67">
        <v>326925</v>
      </c>
      <c r="AB237" s="67">
        <v>108975</v>
      </c>
      <c r="AC237" s="3">
        <v>45000</v>
      </c>
      <c r="AD237" s="3">
        <v>0</v>
      </c>
      <c r="AE237" s="3">
        <v>0</v>
      </c>
      <c r="AF237" s="3">
        <v>700000</v>
      </c>
      <c r="AG237" s="3">
        <v>0</v>
      </c>
      <c r="AH237" s="3">
        <v>0</v>
      </c>
      <c r="AI237" s="3">
        <v>0</v>
      </c>
      <c r="AJ237" s="3">
        <v>0</v>
      </c>
      <c r="AK237" s="3">
        <v>0</v>
      </c>
      <c r="AL237" s="3">
        <v>0</v>
      </c>
      <c r="AM237" s="3">
        <v>0</v>
      </c>
      <c r="AN237" s="3">
        <v>46025</v>
      </c>
      <c r="AO237" s="3"/>
      <c r="AP237" s="67">
        <v>900000</v>
      </c>
      <c r="AQ237" s="3">
        <v>1226925</v>
      </c>
      <c r="AR237" s="3">
        <v>900000</v>
      </c>
      <c r="AS237" s="3">
        <v>900000</v>
      </c>
      <c r="AT237" s="3">
        <v>0</v>
      </c>
    </row>
    <row r="238" spans="1:46" x14ac:dyDescent="0.35">
      <c r="A238" t="s">
        <v>668</v>
      </c>
      <c r="B238" t="s">
        <v>669</v>
      </c>
      <c r="C238" t="s">
        <v>928</v>
      </c>
      <c r="D238" t="s">
        <v>926</v>
      </c>
      <c r="F238" t="s">
        <v>65</v>
      </c>
      <c r="G238" s="3">
        <v>664</v>
      </c>
      <c r="H238" s="3">
        <v>58543</v>
      </c>
      <c r="I238" s="3">
        <v>58543</v>
      </c>
      <c r="J238" s="3">
        <v>2624</v>
      </c>
      <c r="K238" s="3">
        <v>0</v>
      </c>
      <c r="L238" s="3">
        <v>0</v>
      </c>
      <c r="M238" s="3">
        <v>200</v>
      </c>
      <c r="N238" s="3">
        <v>0</v>
      </c>
      <c r="O238" s="3">
        <v>130</v>
      </c>
      <c r="P238" s="3">
        <v>426</v>
      </c>
      <c r="Q238" s="3">
        <v>0</v>
      </c>
      <c r="R238" s="3">
        <v>0</v>
      </c>
      <c r="S238" s="3">
        <v>0</v>
      </c>
      <c r="T238" s="3">
        <v>0</v>
      </c>
      <c r="U238" s="3">
        <v>0</v>
      </c>
      <c r="V238" s="3">
        <v>0</v>
      </c>
      <c r="W238" s="3">
        <v>1900</v>
      </c>
      <c r="X238" s="3">
        <v>0</v>
      </c>
      <c r="Y238" s="3">
        <v>0</v>
      </c>
      <c r="Z238" s="3">
        <v>0</v>
      </c>
      <c r="AA238" s="67">
        <v>3960</v>
      </c>
      <c r="AB238" s="67">
        <v>1320</v>
      </c>
      <c r="AC238" s="3">
        <v>150</v>
      </c>
      <c r="AD238" s="3">
        <v>0</v>
      </c>
      <c r="AE238" s="3">
        <v>0</v>
      </c>
      <c r="AF238" s="3">
        <v>0</v>
      </c>
      <c r="AG238" s="3">
        <v>0</v>
      </c>
      <c r="AH238" s="3">
        <v>0</v>
      </c>
      <c r="AI238" s="3">
        <v>0</v>
      </c>
      <c r="AJ238" s="3">
        <v>0</v>
      </c>
      <c r="AK238" s="3">
        <v>0</v>
      </c>
      <c r="AL238" s="3">
        <v>0</v>
      </c>
      <c r="AM238" s="3">
        <v>0</v>
      </c>
      <c r="AN238" s="3">
        <v>3386</v>
      </c>
      <c r="AO238" s="3"/>
      <c r="AP238" s="67">
        <v>4856</v>
      </c>
      <c r="AQ238" s="3">
        <v>8816</v>
      </c>
      <c r="AR238" s="3">
        <v>4856</v>
      </c>
      <c r="AS238" s="3">
        <v>4856</v>
      </c>
      <c r="AT238" s="3">
        <v>0</v>
      </c>
    </row>
    <row r="239" spans="1:46" x14ac:dyDescent="0.35">
      <c r="A239" t="s">
        <v>670</v>
      </c>
      <c r="B239" t="s">
        <v>671</v>
      </c>
      <c r="C239" t="s">
        <v>611</v>
      </c>
      <c r="D239" t="s">
        <v>932</v>
      </c>
      <c r="F239" t="s">
        <v>65</v>
      </c>
      <c r="G239" s="3">
        <v>9230</v>
      </c>
      <c r="H239" s="3">
        <v>813788</v>
      </c>
      <c r="I239" s="3">
        <v>813788</v>
      </c>
      <c r="J239" s="3">
        <v>90550</v>
      </c>
      <c r="K239" s="3">
        <v>195</v>
      </c>
      <c r="L239" s="3">
        <v>0</v>
      </c>
      <c r="M239" s="3">
        <v>1273</v>
      </c>
      <c r="N239" s="3">
        <v>820</v>
      </c>
      <c r="O239" s="3">
        <v>29936</v>
      </c>
      <c r="P239" s="3">
        <v>8496</v>
      </c>
      <c r="Q239" s="3">
        <v>0</v>
      </c>
      <c r="R239" s="3">
        <v>0</v>
      </c>
      <c r="S239" s="3">
        <v>0</v>
      </c>
      <c r="T239" s="3">
        <v>0</v>
      </c>
      <c r="U239" s="3">
        <v>0</v>
      </c>
      <c r="V239" s="3">
        <v>0</v>
      </c>
      <c r="W239" s="3">
        <v>1766</v>
      </c>
      <c r="X239" s="3">
        <v>40</v>
      </c>
      <c r="Y239" s="3">
        <v>1888</v>
      </c>
      <c r="Z239" s="3">
        <v>0</v>
      </c>
      <c r="AA239" s="67">
        <v>101223</v>
      </c>
      <c r="AB239" s="67">
        <v>33741</v>
      </c>
      <c r="AC239" s="3">
        <v>9500</v>
      </c>
      <c r="AD239" s="3">
        <v>0</v>
      </c>
      <c r="AE239" s="3">
        <v>0</v>
      </c>
      <c r="AF239" s="3">
        <v>85447</v>
      </c>
      <c r="AG239" s="3">
        <v>0</v>
      </c>
      <c r="AH239" s="3">
        <v>0</v>
      </c>
      <c r="AI239" s="3">
        <v>0</v>
      </c>
      <c r="AJ239" s="3">
        <v>10045</v>
      </c>
      <c r="AK239" s="3">
        <v>0</v>
      </c>
      <c r="AL239" s="3">
        <v>0</v>
      </c>
      <c r="AM239" s="3">
        <v>0</v>
      </c>
      <c r="AN239" s="3">
        <v>0</v>
      </c>
      <c r="AO239" s="3"/>
      <c r="AP239" s="67">
        <v>138733</v>
      </c>
      <c r="AQ239" s="3">
        <v>239956</v>
      </c>
      <c r="AR239" s="3">
        <v>138733</v>
      </c>
      <c r="AS239" s="3">
        <v>138733</v>
      </c>
      <c r="AT239" s="3">
        <v>0</v>
      </c>
    </row>
    <row r="240" spans="1:46" x14ac:dyDescent="0.35">
      <c r="A240" t="s">
        <v>672</v>
      </c>
      <c r="B240" t="s">
        <v>673</v>
      </c>
      <c r="C240" t="s">
        <v>673</v>
      </c>
      <c r="D240" t="s">
        <v>924</v>
      </c>
      <c r="F240" t="s">
        <v>72</v>
      </c>
      <c r="G240" s="3">
        <v>60803</v>
      </c>
      <c r="H240" s="3">
        <v>5360861</v>
      </c>
      <c r="I240" s="3">
        <v>0</v>
      </c>
      <c r="J240" s="3">
        <v>0</v>
      </c>
      <c r="K240" s="3">
        <v>0</v>
      </c>
      <c r="L240" s="3">
        <v>0</v>
      </c>
      <c r="M240" s="3">
        <v>0</v>
      </c>
      <c r="N240" s="3">
        <v>0</v>
      </c>
      <c r="O240" s="3">
        <v>0</v>
      </c>
      <c r="P240" s="3">
        <v>0</v>
      </c>
      <c r="Q240" s="3">
        <v>0</v>
      </c>
      <c r="R240" s="3">
        <v>0</v>
      </c>
      <c r="S240" s="3">
        <v>0</v>
      </c>
      <c r="T240" s="3">
        <v>0</v>
      </c>
      <c r="U240" s="3">
        <v>0</v>
      </c>
      <c r="V240" s="3">
        <v>0</v>
      </c>
      <c r="W240" s="3">
        <v>0</v>
      </c>
      <c r="X240" s="3">
        <v>0</v>
      </c>
      <c r="Y240" s="3">
        <v>0</v>
      </c>
      <c r="Z240" s="3">
        <v>0</v>
      </c>
      <c r="AA240" s="67">
        <v>0</v>
      </c>
      <c r="AB240" s="67">
        <v>0</v>
      </c>
      <c r="AC240" s="3">
        <v>0</v>
      </c>
      <c r="AD240" s="3">
        <v>0</v>
      </c>
      <c r="AE240" s="3">
        <v>0</v>
      </c>
      <c r="AF240" s="3">
        <v>0</v>
      </c>
      <c r="AG240" s="3">
        <v>0</v>
      </c>
      <c r="AH240" s="3">
        <v>0</v>
      </c>
      <c r="AI240" s="3">
        <v>0</v>
      </c>
      <c r="AJ240" s="3">
        <v>0</v>
      </c>
      <c r="AK240" s="3">
        <v>0</v>
      </c>
      <c r="AL240" s="3">
        <v>0</v>
      </c>
      <c r="AM240" s="3">
        <v>0</v>
      </c>
      <c r="AN240" s="3">
        <v>0</v>
      </c>
      <c r="AO240" s="3"/>
      <c r="AP240" s="67">
        <v>0</v>
      </c>
      <c r="AQ240" s="3">
        <v>0</v>
      </c>
      <c r="AR240" s="3">
        <v>0</v>
      </c>
      <c r="AS240" s="3">
        <v>0</v>
      </c>
      <c r="AT240" s="3">
        <v>0</v>
      </c>
    </row>
    <row r="241" spans="1:46" x14ac:dyDescent="0.35">
      <c r="A241" t="s">
        <v>674</v>
      </c>
      <c r="B241" t="s">
        <v>675</v>
      </c>
      <c r="C241" t="s">
        <v>673</v>
      </c>
      <c r="D241" t="s">
        <v>924</v>
      </c>
      <c r="F241" t="s">
        <v>72</v>
      </c>
      <c r="G241" s="3">
        <v>2985</v>
      </c>
      <c r="H241" s="3">
        <v>263181</v>
      </c>
      <c r="I241" s="3">
        <v>0</v>
      </c>
      <c r="J241" s="3">
        <v>0</v>
      </c>
      <c r="K241" s="3">
        <v>0</v>
      </c>
      <c r="L241" s="3">
        <v>0</v>
      </c>
      <c r="M241" s="3">
        <v>0</v>
      </c>
      <c r="N241" s="3">
        <v>0</v>
      </c>
      <c r="O241" s="3">
        <v>0</v>
      </c>
      <c r="P241" s="3">
        <v>0</v>
      </c>
      <c r="Q241" s="3">
        <v>0</v>
      </c>
      <c r="R241" s="3">
        <v>0</v>
      </c>
      <c r="S241" s="3">
        <v>0</v>
      </c>
      <c r="T241" s="3">
        <v>0</v>
      </c>
      <c r="U241" s="3">
        <v>0</v>
      </c>
      <c r="V241" s="3">
        <v>0</v>
      </c>
      <c r="W241" s="3">
        <v>0</v>
      </c>
      <c r="X241" s="3">
        <v>0</v>
      </c>
      <c r="Y241" s="3">
        <v>0</v>
      </c>
      <c r="Z241" s="3">
        <v>0</v>
      </c>
      <c r="AA241" s="67">
        <v>0</v>
      </c>
      <c r="AB241" s="67">
        <v>0</v>
      </c>
      <c r="AC241" s="3">
        <v>0</v>
      </c>
      <c r="AD241" s="3">
        <v>0</v>
      </c>
      <c r="AE241" s="3">
        <v>0</v>
      </c>
      <c r="AF241" s="3">
        <v>0</v>
      </c>
      <c r="AG241" s="3">
        <v>0</v>
      </c>
      <c r="AH241" s="3">
        <v>0</v>
      </c>
      <c r="AI241" s="3">
        <v>0</v>
      </c>
      <c r="AJ241" s="3">
        <v>0</v>
      </c>
      <c r="AK241" s="3">
        <v>0</v>
      </c>
      <c r="AL241" s="3">
        <v>0</v>
      </c>
      <c r="AM241" s="3">
        <v>0</v>
      </c>
      <c r="AN241" s="3">
        <v>0</v>
      </c>
      <c r="AO241" s="3"/>
      <c r="AP241" s="67">
        <v>0</v>
      </c>
      <c r="AQ241" s="3">
        <v>0</v>
      </c>
      <c r="AR241" s="3">
        <v>0</v>
      </c>
      <c r="AS241" s="3">
        <v>0</v>
      </c>
      <c r="AT241" s="3">
        <v>0</v>
      </c>
    </row>
    <row r="242" spans="1:46" x14ac:dyDescent="0.35">
      <c r="A242" t="s">
        <v>676</v>
      </c>
      <c r="B242" t="s">
        <v>677</v>
      </c>
      <c r="C242" t="s">
        <v>891</v>
      </c>
      <c r="D242" t="s">
        <v>929</v>
      </c>
      <c r="F242" t="s">
        <v>72</v>
      </c>
      <c r="G242" s="3">
        <v>3478</v>
      </c>
      <c r="H242" s="3">
        <v>306647</v>
      </c>
      <c r="I242" s="3">
        <v>306647</v>
      </c>
      <c r="J242" s="3">
        <v>0</v>
      </c>
      <c r="K242" s="3">
        <v>0</v>
      </c>
      <c r="L242" s="3">
        <v>0</v>
      </c>
      <c r="M242" s="3">
        <v>0</v>
      </c>
      <c r="N242" s="3">
        <v>0</v>
      </c>
      <c r="O242" s="3">
        <v>0</v>
      </c>
      <c r="P242" s="3">
        <v>0</v>
      </c>
      <c r="Q242" s="3">
        <v>0</v>
      </c>
      <c r="R242" s="3">
        <v>0</v>
      </c>
      <c r="S242" s="3">
        <v>0</v>
      </c>
      <c r="T242" s="3">
        <v>0</v>
      </c>
      <c r="U242" s="3">
        <v>0</v>
      </c>
      <c r="V242" s="3">
        <v>0</v>
      </c>
      <c r="W242" s="3">
        <v>0</v>
      </c>
      <c r="X242" s="3">
        <v>0</v>
      </c>
      <c r="Y242" s="3">
        <v>0</v>
      </c>
      <c r="Z242" s="3">
        <v>0</v>
      </c>
      <c r="AA242" s="67">
        <v>0</v>
      </c>
      <c r="AB242" s="67">
        <v>0</v>
      </c>
      <c r="AC242" s="3">
        <v>0</v>
      </c>
      <c r="AD242" s="3">
        <v>0</v>
      </c>
      <c r="AE242" s="3">
        <v>0</v>
      </c>
      <c r="AF242" s="3">
        <v>0</v>
      </c>
      <c r="AG242" s="3">
        <v>0</v>
      </c>
      <c r="AH242" s="3">
        <v>0</v>
      </c>
      <c r="AI242" s="3">
        <v>0</v>
      </c>
      <c r="AJ242" s="3">
        <v>0</v>
      </c>
      <c r="AK242" s="3">
        <v>0</v>
      </c>
      <c r="AL242" s="3">
        <v>0</v>
      </c>
      <c r="AM242" s="3">
        <v>0</v>
      </c>
      <c r="AN242" s="3">
        <v>0</v>
      </c>
      <c r="AO242" s="3"/>
      <c r="AP242" s="67">
        <v>0</v>
      </c>
      <c r="AQ242" s="3">
        <v>0</v>
      </c>
      <c r="AR242" s="3">
        <v>0</v>
      </c>
      <c r="AS242" s="3">
        <v>0</v>
      </c>
      <c r="AT242" s="3">
        <v>0</v>
      </c>
    </row>
    <row r="243" spans="1:46" x14ac:dyDescent="0.35">
      <c r="A243" t="s">
        <v>678</v>
      </c>
      <c r="B243" t="s">
        <v>679</v>
      </c>
      <c r="C243" t="s">
        <v>307</v>
      </c>
      <c r="D243" t="s">
        <v>924</v>
      </c>
      <c r="F243" t="s">
        <v>65</v>
      </c>
      <c r="G243" s="3">
        <v>2960</v>
      </c>
      <c r="H243" s="3">
        <v>260976</v>
      </c>
      <c r="I243" s="3">
        <v>260976</v>
      </c>
      <c r="J243" s="3">
        <v>0</v>
      </c>
      <c r="K243" s="3">
        <v>0</v>
      </c>
      <c r="L243" s="3">
        <v>0</v>
      </c>
      <c r="M243" s="3">
        <v>0</v>
      </c>
      <c r="N243" s="3">
        <v>0</v>
      </c>
      <c r="O243" s="3">
        <v>0</v>
      </c>
      <c r="P243" s="3">
        <v>0</v>
      </c>
      <c r="Q243" s="3">
        <v>0</v>
      </c>
      <c r="R243" s="3">
        <v>0</v>
      </c>
      <c r="S243" s="3">
        <v>0</v>
      </c>
      <c r="T243" s="3">
        <v>0</v>
      </c>
      <c r="U243" s="3">
        <v>0</v>
      </c>
      <c r="V243" s="3">
        <v>0</v>
      </c>
      <c r="W243" s="3">
        <v>0</v>
      </c>
      <c r="X243" s="3">
        <v>0</v>
      </c>
      <c r="Y243" s="3">
        <v>0</v>
      </c>
      <c r="Z243" s="3">
        <v>0</v>
      </c>
      <c r="AA243" s="67">
        <v>0</v>
      </c>
      <c r="AB243" s="67">
        <v>0</v>
      </c>
      <c r="AC243" s="3">
        <v>0</v>
      </c>
      <c r="AD243" s="3">
        <v>0</v>
      </c>
      <c r="AE243" s="3">
        <v>0</v>
      </c>
      <c r="AF243" s="3">
        <v>0</v>
      </c>
      <c r="AG243" s="3">
        <v>0</v>
      </c>
      <c r="AH243" s="3">
        <v>0</v>
      </c>
      <c r="AI243" s="3">
        <v>0</v>
      </c>
      <c r="AJ243" s="3">
        <v>0</v>
      </c>
      <c r="AK243" s="3">
        <v>0</v>
      </c>
      <c r="AL243" s="3">
        <v>0</v>
      </c>
      <c r="AM243" s="3">
        <v>0</v>
      </c>
      <c r="AN243" s="3">
        <v>0</v>
      </c>
      <c r="AO243" s="3"/>
      <c r="AP243" s="67">
        <v>0</v>
      </c>
      <c r="AQ243" s="3">
        <v>0</v>
      </c>
      <c r="AR243" s="3">
        <v>0</v>
      </c>
      <c r="AS243" s="3">
        <v>0</v>
      </c>
      <c r="AT243" s="3">
        <v>0</v>
      </c>
    </row>
    <row r="244" spans="1:46" x14ac:dyDescent="0.35">
      <c r="A244" t="s">
        <v>680</v>
      </c>
      <c r="B244" t="s">
        <v>681</v>
      </c>
      <c r="C244" t="s">
        <v>611</v>
      </c>
      <c r="D244" t="s">
        <v>920</v>
      </c>
      <c r="F244" t="s">
        <v>65</v>
      </c>
      <c r="G244" s="3">
        <v>94580</v>
      </c>
      <c r="H244" s="3">
        <v>8338902</v>
      </c>
      <c r="I244" s="3">
        <v>8338902</v>
      </c>
      <c r="J244" s="3">
        <v>1407647</v>
      </c>
      <c r="K244" s="3">
        <v>0</v>
      </c>
      <c r="L244" s="3">
        <v>0</v>
      </c>
      <c r="M244" s="3">
        <v>0</v>
      </c>
      <c r="N244" s="3">
        <v>0</v>
      </c>
      <c r="O244" s="3">
        <v>350000</v>
      </c>
      <c r="P244" s="3">
        <v>250000</v>
      </c>
      <c r="Q244" s="3">
        <v>0</v>
      </c>
      <c r="R244" s="3">
        <v>0</v>
      </c>
      <c r="S244" s="3">
        <v>0</v>
      </c>
      <c r="T244" s="3">
        <v>1415171</v>
      </c>
      <c r="U244" s="3">
        <v>0</v>
      </c>
      <c r="V244" s="3">
        <v>0</v>
      </c>
      <c r="W244" s="3">
        <v>125000</v>
      </c>
      <c r="X244" s="3">
        <v>0</v>
      </c>
      <c r="Y244" s="3">
        <v>100000</v>
      </c>
      <c r="Z244" s="3">
        <v>0</v>
      </c>
      <c r="AA244" s="67">
        <v>2735863.5</v>
      </c>
      <c r="AB244" s="67">
        <v>911954.5</v>
      </c>
      <c r="AC244" s="3">
        <v>300000</v>
      </c>
      <c r="AD244" s="3">
        <v>0</v>
      </c>
      <c r="AE244" s="3">
        <v>0</v>
      </c>
      <c r="AF244" s="3">
        <v>3111360</v>
      </c>
      <c r="AG244" s="3">
        <v>0</v>
      </c>
      <c r="AH244" s="3">
        <v>0</v>
      </c>
      <c r="AI244" s="3">
        <v>0</v>
      </c>
      <c r="AJ244" s="3">
        <v>250000</v>
      </c>
      <c r="AK244" s="3">
        <v>0</v>
      </c>
      <c r="AL244" s="3">
        <v>1388869</v>
      </c>
      <c r="AM244" s="3">
        <v>0</v>
      </c>
      <c r="AN244" s="3">
        <v>750000</v>
      </c>
      <c r="AO244" s="3"/>
      <c r="AP244" s="67">
        <v>6712183.5</v>
      </c>
      <c r="AQ244" s="3">
        <v>9448047</v>
      </c>
      <c r="AR244" s="3">
        <v>6712184</v>
      </c>
      <c r="AS244" s="3">
        <v>6712184</v>
      </c>
      <c r="AT244" s="3">
        <v>0</v>
      </c>
    </row>
    <row r="245" spans="1:46" x14ac:dyDescent="0.35">
      <c r="A245" t="s">
        <v>682</v>
      </c>
      <c r="B245" t="s">
        <v>683</v>
      </c>
      <c r="C245" t="s">
        <v>611</v>
      </c>
      <c r="D245" t="s">
        <v>934</v>
      </c>
      <c r="F245" t="s">
        <v>65</v>
      </c>
      <c r="G245" s="3">
        <v>34398</v>
      </c>
      <c r="H245" s="3">
        <v>3032793</v>
      </c>
      <c r="I245" s="3">
        <v>3032793</v>
      </c>
      <c r="J245" s="3">
        <v>104445</v>
      </c>
      <c r="K245" s="3">
        <v>4058</v>
      </c>
      <c r="L245" s="3">
        <v>0</v>
      </c>
      <c r="M245" s="3">
        <v>2500</v>
      </c>
      <c r="N245" s="3">
        <v>100</v>
      </c>
      <c r="O245" s="3">
        <v>57200</v>
      </c>
      <c r="P245" s="3">
        <v>60000</v>
      </c>
      <c r="Q245" s="3">
        <v>0</v>
      </c>
      <c r="R245" s="3">
        <v>4950</v>
      </c>
      <c r="S245" s="3">
        <v>0</v>
      </c>
      <c r="T245" s="3">
        <v>0</v>
      </c>
      <c r="U245" s="3">
        <v>0</v>
      </c>
      <c r="V245" s="3">
        <v>0</v>
      </c>
      <c r="W245" s="3">
        <v>23000</v>
      </c>
      <c r="X245" s="3">
        <v>16400</v>
      </c>
      <c r="Y245" s="3">
        <v>50</v>
      </c>
      <c r="Z245" s="3">
        <v>0</v>
      </c>
      <c r="AA245" s="67">
        <v>204527.25</v>
      </c>
      <c r="AB245" s="67">
        <v>68175.75</v>
      </c>
      <c r="AC245" s="3">
        <v>15225</v>
      </c>
      <c r="AD245" s="3">
        <v>125100</v>
      </c>
      <c r="AE245" s="3">
        <v>0</v>
      </c>
      <c r="AF245" s="3">
        <v>3900</v>
      </c>
      <c r="AG245" s="3">
        <v>0</v>
      </c>
      <c r="AH245" s="3">
        <v>0</v>
      </c>
      <c r="AI245" s="3">
        <v>0</v>
      </c>
      <c r="AJ245" s="3">
        <v>0</v>
      </c>
      <c r="AK245" s="3">
        <v>175</v>
      </c>
      <c r="AL245" s="3">
        <v>0</v>
      </c>
      <c r="AM245" s="3">
        <v>0</v>
      </c>
      <c r="AN245" s="3">
        <v>341700</v>
      </c>
      <c r="AO245" s="3"/>
      <c r="AP245" s="67">
        <v>554275.75</v>
      </c>
      <c r="AQ245" s="3">
        <v>758803</v>
      </c>
      <c r="AR245" s="3">
        <v>554276</v>
      </c>
      <c r="AS245" s="3">
        <v>554276</v>
      </c>
      <c r="AT245" s="3">
        <v>0</v>
      </c>
    </row>
    <row r="246" spans="1:46" x14ac:dyDescent="0.35">
      <c r="A246" t="s">
        <v>684</v>
      </c>
      <c r="B246" t="s">
        <v>685</v>
      </c>
      <c r="C246" t="s">
        <v>923</v>
      </c>
      <c r="D246" t="s">
        <v>932</v>
      </c>
      <c r="E246" t="s">
        <v>920</v>
      </c>
      <c r="F246" t="s">
        <v>65</v>
      </c>
      <c r="G246" s="3">
        <v>14313</v>
      </c>
      <c r="H246" s="3">
        <v>1261944</v>
      </c>
      <c r="I246" s="3">
        <v>1261944</v>
      </c>
      <c r="J246" s="3">
        <v>30000</v>
      </c>
      <c r="K246" s="3">
        <v>0</v>
      </c>
      <c r="L246" s="3">
        <v>0</v>
      </c>
      <c r="M246" s="3">
        <v>25000</v>
      </c>
      <c r="N246" s="3">
        <v>5000</v>
      </c>
      <c r="O246" s="3">
        <v>12000</v>
      </c>
      <c r="P246" s="3">
        <v>20000</v>
      </c>
      <c r="Q246" s="3">
        <v>0</v>
      </c>
      <c r="R246" s="3">
        <v>0</v>
      </c>
      <c r="S246" s="3">
        <v>0</v>
      </c>
      <c r="T246" s="3">
        <v>3000</v>
      </c>
      <c r="U246" s="3">
        <v>500</v>
      </c>
      <c r="V246" s="3">
        <v>0</v>
      </c>
      <c r="W246" s="3">
        <v>0</v>
      </c>
      <c r="X246" s="3">
        <v>500</v>
      </c>
      <c r="Y246" s="3">
        <v>0</v>
      </c>
      <c r="Z246" s="3">
        <v>0</v>
      </c>
      <c r="AA246" s="67">
        <v>72000</v>
      </c>
      <c r="AB246" s="67">
        <v>24000</v>
      </c>
      <c r="AC246" s="3">
        <v>30000</v>
      </c>
      <c r="AD246" s="3">
        <v>5000</v>
      </c>
      <c r="AE246" s="3">
        <v>0</v>
      </c>
      <c r="AF246" s="3">
        <v>0</v>
      </c>
      <c r="AG246" s="3">
        <v>0</v>
      </c>
      <c r="AH246" s="3">
        <v>0</v>
      </c>
      <c r="AI246" s="3">
        <v>0</v>
      </c>
      <c r="AJ246" s="3">
        <v>0</v>
      </c>
      <c r="AK246" s="3">
        <v>0</v>
      </c>
      <c r="AL246" s="3">
        <v>0</v>
      </c>
      <c r="AM246" s="3">
        <v>0</v>
      </c>
      <c r="AN246" s="3">
        <v>0</v>
      </c>
      <c r="AO246" s="3"/>
      <c r="AP246" s="67">
        <v>59000</v>
      </c>
      <c r="AQ246" s="3">
        <v>131000</v>
      </c>
      <c r="AR246" s="3">
        <v>59000</v>
      </c>
      <c r="AS246" s="3">
        <v>59000</v>
      </c>
      <c r="AT246" s="3">
        <v>0</v>
      </c>
    </row>
    <row r="247" spans="1:46" x14ac:dyDescent="0.35">
      <c r="A247" t="s">
        <v>686</v>
      </c>
      <c r="B247" t="s">
        <v>687</v>
      </c>
      <c r="C247" t="s">
        <v>921</v>
      </c>
      <c r="D247" t="s">
        <v>927</v>
      </c>
      <c r="F247" t="s">
        <v>72</v>
      </c>
      <c r="G247" s="3">
        <v>25337</v>
      </c>
      <c r="H247" s="3">
        <v>2233905</v>
      </c>
      <c r="I247" s="3">
        <v>2233905</v>
      </c>
      <c r="J247" s="3">
        <v>0</v>
      </c>
      <c r="K247" s="3">
        <v>0</v>
      </c>
      <c r="L247" s="3">
        <v>0</v>
      </c>
      <c r="M247" s="3">
        <v>0</v>
      </c>
      <c r="N247" s="3">
        <v>0</v>
      </c>
      <c r="O247" s="3">
        <v>0</v>
      </c>
      <c r="P247" s="3">
        <v>0</v>
      </c>
      <c r="Q247" s="3">
        <v>0</v>
      </c>
      <c r="R247" s="3">
        <v>0</v>
      </c>
      <c r="S247" s="3">
        <v>0</v>
      </c>
      <c r="T247" s="3">
        <v>0</v>
      </c>
      <c r="U247" s="3">
        <v>0</v>
      </c>
      <c r="V247" s="3">
        <v>0</v>
      </c>
      <c r="W247" s="3">
        <v>0</v>
      </c>
      <c r="X247" s="3">
        <v>0</v>
      </c>
      <c r="Y247" s="3">
        <v>0</v>
      </c>
      <c r="Z247" s="3">
        <v>0</v>
      </c>
      <c r="AA247" s="67">
        <v>0</v>
      </c>
      <c r="AB247" s="67">
        <v>0</v>
      </c>
      <c r="AC247" s="3">
        <v>0</v>
      </c>
      <c r="AD247" s="3">
        <v>0</v>
      </c>
      <c r="AE247" s="3">
        <v>0</v>
      </c>
      <c r="AF247" s="3">
        <v>0</v>
      </c>
      <c r="AG247" s="3">
        <v>0</v>
      </c>
      <c r="AH247" s="3">
        <v>0</v>
      </c>
      <c r="AI247" s="3">
        <v>0</v>
      </c>
      <c r="AJ247" s="3">
        <v>0</v>
      </c>
      <c r="AK247" s="3">
        <v>0</v>
      </c>
      <c r="AL247" s="3">
        <v>0</v>
      </c>
      <c r="AM247" s="3">
        <v>0</v>
      </c>
      <c r="AN247" s="3">
        <v>0</v>
      </c>
      <c r="AO247" s="3"/>
      <c r="AP247" s="67">
        <v>0</v>
      </c>
      <c r="AQ247" s="3">
        <v>0</v>
      </c>
      <c r="AR247" s="3">
        <v>0</v>
      </c>
      <c r="AS247" s="3">
        <v>0</v>
      </c>
      <c r="AT247" s="3">
        <v>0</v>
      </c>
    </row>
    <row r="248" spans="1:46" x14ac:dyDescent="0.35">
      <c r="A248" t="s">
        <v>688</v>
      </c>
      <c r="B248" t="s">
        <v>689</v>
      </c>
      <c r="C248" t="s">
        <v>923</v>
      </c>
      <c r="D248" t="s">
        <v>932</v>
      </c>
      <c r="F248" t="s">
        <v>65</v>
      </c>
      <c r="G248" s="3">
        <v>12265</v>
      </c>
      <c r="H248" s="3">
        <v>1081377</v>
      </c>
      <c r="I248" s="3">
        <v>1081377</v>
      </c>
      <c r="J248" s="3">
        <v>30800</v>
      </c>
      <c r="K248" s="3">
        <v>45000</v>
      </c>
      <c r="L248" s="3">
        <v>1200</v>
      </c>
      <c r="M248" s="3">
        <v>0</v>
      </c>
      <c r="N248" s="3">
        <v>0</v>
      </c>
      <c r="O248" s="3">
        <v>53499</v>
      </c>
      <c r="P248" s="3">
        <v>111950</v>
      </c>
      <c r="Q248" s="3">
        <v>0</v>
      </c>
      <c r="R248" s="3">
        <v>0</v>
      </c>
      <c r="S248" s="3">
        <v>0</v>
      </c>
      <c r="T248" s="3">
        <v>0</v>
      </c>
      <c r="U248" s="3">
        <v>0</v>
      </c>
      <c r="V248" s="3">
        <v>0</v>
      </c>
      <c r="W248" s="3">
        <v>14500</v>
      </c>
      <c r="X248" s="3">
        <v>0</v>
      </c>
      <c r="Y248" s="3">
        <v>0</v>
      </c>
      <c r="Z248" s="3">
        <v>0</v>
      </c>
      <c r="AA248" s="67">
        <v>192711.75</v>
      </c>
      <c r="AB248" s="67">
        <v>64237.25</v>
      </c>
      <c r="AC248" s="3">
        <v>250250</v>
      </c>
      <c r="AD248" s="3">
        <v>0</v>
      </c>
      <c r="AE248" s="3">
        <v>0</v>
      </c>
      <c r="AF248" s="3">
        <v>0</v>
      </c>
      <c r="AG248" s="3">
        <v>0</v>
      </c>
      <c r="AH248" s="3">
        <v>0</v>
      </c>
      <c r="AI248" s="3">
        <v>0</v>
      </c>
      <c r="AJ248" s="3">
        <v>0</v>
      </c>
      <c r="AK248" s="3">
        <v>0</v>
      </c>
      <c r="AL248" s="3">
        <v>0</v>
      </c>
      <c r="AM248" s="3">
        <v>0</v>
      </c>
      <c r="AN248" s="3">
        <v>112000</v>
      </c>
      <c r="AO248" s="3"/>
      <c r="AP248" s="67">
        <v>426487.25</v>
      </c>
      <c r="AQ248" s="3">
        <v>619199</v>
      </c>
      <c r="AR248" s="3">
        <v>426487</v>
      </c>
      <c r="AS248" s="3">
        <v>426487</v>
      </c>
      <c r="AT248" s="3">
        <v>0</v>
      </c>
    </row>
    <row r="249" spans="1:46" x14ac:dyDescent="0.35">
      <c r="A249" t="s">
        <v>690</v>
      </c>
      <c r="B249" t="s">
        <v>691</v>
      </c>
      <c r="C249" t="s">
        <v>933</v>
      </c>
      <c r="D249" t="s">
        <v>931</v>
      </c>
      <c r="F249" t="s">
        <v>65</v>
      </c>
      <c r="G249" s="3">
        <v>53821</v>
      </c>
      <c r="H249" s="3">
        <v>4745274</v>
      </c>
      <c r="I249" s="3">
        <v>4745274</v>
      </c>
      <c r="J249" s="3">
        <v>224139</v>
      </c>
      <c r="K249" s="3">
        <v>0</v>
      </c>
      <c r="L249" s="3">
        <v>0</v>
      </c>
      <c r="M249" s="3">
        <v>72490</v>
      </c>
      <c r="N249" s="3">
        <v>5000</v>
      </c>
      <c r="O249" s="3">
        <v>54283</v>
      </c>
      <c r="P249" s="3">
        <v>267598</v>
      </c>
      <c r="Q249" s="3">
        <v>0</v>
      </c>
      <c r="R249" s="3">
        <v>0</v>
      </c>
      <c r="S249" s="3">
        <v>0</v>
      </c>
      <c r="T249" s="3">
        <v>545681</v>
      </c>
      <c r="U249" s="3">
        <v>0</v>
      </c>
      <c r="V249" s="3">
        <v>0</v>
      </c>
      <c r="W249" s="3">
        <v>30887</v>
      </c>
      <c r="X249" s="3">
        <v>0</v>
      </c>
      <c r="Y249" s="3">
        <v>0</v>
      </c>
      <c r="Z249" s="3">
        <v>0</v>
      </c>
      <c r="AA249" s="67">
        <v>900058.5</v>
      </c>
      <c r="AB249" s="67">
        <v>300019.5</v>
      </c>
      <c r="AC249" s="3">
        <v>52938</v>
      </c>
      <c r="AD249" s="3">
        <v>5038</v>
      </c>
      <c r="AE249" s="3">
        <v>0</v>
      </c>
      <c r="AF249" s="3">
        <v>0</v>
      </c>
      <c r="AG249" s="3">
        <v>0</v>
      </c>
      <c r="AH249" s="3">
        <v>0</v>
      </c>
      <c r="AI249" s="3">
        <v>0</v>
      </c>
      <c r="AJ249" s="3">
        <v>49764</v>
      </c>
      <c r="AK249" s="3">
        <v>0</v>
      </c>
      <c r="AL249" s="3">
        <v>0</v>
      </c>
      <c r="AM249" s="3">
        <v>0</v>
      </c>
      <c r="AN249" s="3">
        <v>8385</v>
      </c>
      <c r="AO249" s="3"/>
      <c r="AP249" s="67">
        <v>416144.5</v>
      </c>
      <c r="AQ249" s="3">
        <v>1316203</v>
      </c>
      <c r="AR249" s="3">
        <v>416145</v>
      </c>
      <c r="AS249" s="3">
        <v>416145</v>
      </c>
      <c r="AT249" s="3">
        <v>0</v>
      </c>
    </row>
    <row r="250" spans="1:46" x14ac:dyDescent="0.35">
      <c r="A250" t="s">
        <v>692</v>
      </c>
      <c r="B250" t="s">
        <v>693</v>
      </c>
      <c r="C250" t="s">
        <v>925</v>
      </c>
      <c r="D250" t="s">
        <v>926</v>
      </c>
      <c r="F250" t="s">
        <v>65</v>
      </c>
      <c r="G250" s="3">
        <v>1422</v>
      </c>
      <c r="H250" s="3">
        <v>125374</v>
      </c>
      <c r="I250" s="3">
        <v>125374</v>
      </c>
      <c r="J250" s="3">
        <v>0</v>
      </c>
      <c r="K250" s="3">
        <v>0</v>
      </c>
      <c r="L250" s="3">
        <v>0</v>
      </c>
      <c r="M250" s="3">
        <v>0</v>
      </c>
      <c r="N250" s="3">
        <v>0</v>
      </c>
      <c r="O250" s="3">
        <v>0</v>
      </c>
      <c r="P250" s="3">
        <v>7000</v>
      </c>
      <c r="Q250" s="3">
        <v>0</v>
      </c>
      <c r="R250" s="3">
        <v>0</v>
      </c>
      <c r="S250" s="3">
        <v>0</v>
      </c>
      <c r="T250" s="3">
        <v>0</v>
      </c>
      <c r="U250" s="3">
        <v>0</v>
      </c>
      <c r="V250" s="3">
        <v>0</v>
      </c>
      <c r="W250" s="3">
        <v>1000</v>
      </c>
      <c r="X250" s="3">
        <v>500</v>
      </c>
      <c r="Y250" s="3">
        <v>0</v>
      </c>
      <c r="Z250" s="3">
        <v>0</v>
      </c>
      <c r="AA250" s="67">
        <v>6375</v>
      </c>
      <c r="AB250" s="67">
        <v>2125</v>
      </c>
      <c r="AC250" s="3">
        <v>500</v>
      </c>
      <c r="AD250" s="3">
        <v>0</v>
      </c>
      <c r="AE250" s="3">
        <v>0</v>
      </c>
      <c r="AF250" s="3">
        <v>0</v>
      </c>
      <c r="AG250" s="3">
        <v>0</v>
      </c>
      <c r="AH250" s="3">
        <v>10000</v>
      </c>
      <c r="AI250" s="3">
        <v>0</v>
      </c>
      <c r="AJ250" s="3">
        <v>5000</v>
      </c>
      <c r="AK250" s="3">
        <v>0</v>
      </c>
      <c r="AL250" s="3">
        <v>0</v>
      </c>
      <c r="AM250" s="3">
        <v>0</v>
      </c>
      <c r="AN250" s="3">
        <v>0</v>
      </c>
      <c r="AO250" s="3"/>
      <c r="AP250" s="67">
        <v>17625</v>
      </c>
      <c r="AQ250" s="3">
        <v>24000</v>
      </c>
      <c r="AR250" s="3">
        <v>17625</v>
      </c>
      <c r="AS250" s="3">
        <v>17625</v>
      </c>
      <c r="AT250" s="3">
        <v>0</v>
      </c>
    </row>
    <row r="251" spans="1:46" x14ac:dyDescent="0.35">
      <c r="A251" t="s">
        <v>694</v>
      </c>
      <c r="B251" t="s">
        <v>695</v>
      </c>
      <c r="C251" t="s">
        <v>673</v>
      </c>
      <c r="D251" t="s">
        <v>924</v>
      </c>
      <c r="F251" t="s">
        <v>72</v>
      </c>
      <c r="G251" s="3">
        <v>5628</v>
      </c>
      <c r="H251" s="3">
        <v>496208</v>
      </c>
      <c r="I251" s="3">
        <v>0</v>
      </c>
      <c r="J251" s="3">
        <v>0</v>
      </c>
      <c r="K251" s="3">
        <v>0</v>
      </c>
      <c r="L251" s="3">
        <v>0</v>
      </c>
      <c r="M251" s="3">
        <v>0</v>
      </c>
      <c r="N251" s="3">
        <v>0</v>
      </c>
      <c r="O251" s="3">
        <v>0</v>
      </c>
      <c r="P251" s="3">
        <v>0</v>
      </c>
      <c r="Q251" s="3">
        <v>0</v>
      </c>
      <c r="R251" s="3">
        <v>0</v>
      </c>
      <c r="S251" s="3">
        <v>0</v>
      </c>
      <c r="T251" s="3">
        <v>0</v>
      </c>
      <c r="U251" s="3">
        <v>0</v>
      </c>
      <c r="V251" s="3">
        <v>0</v>
      </c>
      <c r="W251" s="3">
        <v>0</v>
      </c>
      <c r="X251" s="3">
        <v>0</v>
      </c>
      <c r="Y251" s="3">
        <v>0</v>
      </c>
      <c r="Z251" s="3">
        <v>0</v>
      </c>
      <c r="AA251" s="67">
        <v>0</v>
      </c>
      <c r="AB251" s="67">
        <v>0</v>
      </c>
      <c r="AC251" s="3">
        <v>0</v>
      </c>
      <c r="AD251" s="3">
        <v>0</v>
      </c>
      <c r="AE251" s="3">
        <v>0</v>
      </c>
      <c r="AF251" s="3">
        <v>0</v>
      </c>
      <c r="AG251" s="3">
        <v>0</v>
      </c>
      <c r="AH251" s="3">
        <v>0</v>
      </c>
      <c r="AI251" s="3">
        <v>0</v>
      </c>
      <c r="AJ251" s="3">
        <v>0</v>
      </c>
      <c r="AK251" s="3">
        <v>0</v>
      </c>
      <c r="AL251" s="3">
        <v>0</v>
      </c>
      <c r="AM251" s="3">
        <v>0</v>
      </c>
      <c r="AN251" s="3">
        <v>0</v>
      </c>
      <c r="AO251" s="3"/>
      <c r="AP251" s="67">
        <v>0</v>
      </c>
      <c r="AQ251" s="3">
        <v>0</v>
      </c>
      <c r="AR251" s="3">
        <v>0</v>
      </c>
      <c r="AS251" s="3">
        <v>0</v>
      </c>
      <c r="AT251" s="3">
        <v>0</v>
      </c>
    </row>
    <row r="252" spans="1:46" x14ac:dyDescent="0.35">
      <c r="A252" t="s">
        <v>696</v>
      </c>
      <c r="B252" t="s">
        <v>697</v>
      </c>
      <c r="C252" t="s">
        <v>673</v>
      </c>
      <c r="D252" t="s">
        <v>924</v>
      </c>
      <c r="F252" t="s">
        <v>72</v>
      </c>
      <c r="G252" s="3">
        <v>17960</v>
      </c>
      <c r="H252" s="3">
        <v>1583492</v>
      </c>
      <c r="I252" s="3">
        <v>0</v>
      </c>
      <c r="J252" s="3">
        <v>0</v>
      </c>
      <c r="K252" s="3">
        <v>0</v>
      </c>
      <c r="L252" s="3">
        <v>0</v>
      </c>
      <c r="M252" s="3">
        <v>0</v>
      </c>
      <c r="N252" s="3">
        <v>0</v>
      </c>
      <c r="O252" s="3">
        <v>0</v>
      </c>
      <c r="P252" s="3">
        <v>0</v>
      </c>
      <c r="Q252" s="3">
        <v>0</v>
      </c>
      <c r="R252" s="3">
        <v>0</v>
      </c>
      <c r="S252" s="3">
        <v>0</v>
      </c>
      <c r="T252" s="3">
        <v>0</v>
      </c>
      <c r="U252" s="3">
        <v>0</v>
      </c>
      <c r="V252" s="3">
        <v>0</v>
      </c>
      <c r="W252" s="3">
        <v>0</v>
      </c>
      <c r="X252" s="3">
        <v>0</v>
      </c>
      <c r="Y252" s="3">
        <v>0</v>
      </c>
      <c r="Z252" s="3">
        <v>0</v>
      </c>
      <c r="AA252" s="67">
        <v>0</v>
      </c>
      <c r="AB252" s="67">
        <v>0</v>
      </c>
      <c r="AC252" s="3">
        <v>0</v>
      </c>
      <c r="AD252" s="3">
        <v>0</v>
      </c>
      <c r="AE252" s="3">
        <v>0</v>
      </c>
      <c r="AF252" s="3">
        <v>0</v>
      </c>
      <c r="AG252" s="3">
        <v>0</v>
      </c>
      <c r="AH252" s="3">
        <v>0</v>
      </c>
      <c r="AI252" s="3">
        <v>0</v>
      </c>
      <c r="AJ252" s="3">
        <v>0</v>
      </c>
      <c r="AK252" s="3">
        <v>0</v>
      </c>
      <c r="AL252" s="3">
        <v>0</v>
      </c>
      <c r="AM252" s="3">
        <v>0</v>
      </c>
      <c r="AN252" s="3">
        <v>0</v>
      </c>
      <c r="AO252" s="3"/>
      <c r="AP252" s="67">
        <v>0</v>
      </c>
      <c r="AQ252" s="3">
        <v>0</v>
      </c>
      <c r="AR252" s="3">
        <v>0</v>
      </c>
      <c r="AS252" s="3">
        <v>0</v>
      </c>
      <c r="AT252" s="3">
        <v>0</v>
      </c>
    </row>
    <row r="253" spans="1:46" x14ac:dyDescent="0.35">
      <c r="A253" t="s">
        <v>698</v>
      </c>
      <c r="B253" t="s">
        <v>699</v>
      </c>
      <c r="C253" t="s">
        <v>389</v>
      </c>
      <c r="D253" t="s">
        <v>927</v>
      </c>
      <c r="F253" t="s">
        <v>65</v>
      </c>
      <c r="G253" s="3">
        <v>7295</v>
      </c>
      <c r="H253" s="3">
        <v>643183</v>
      </c>
      <c r="I253" s="3">
        <v>643183</v>
      </c>
      <c r="J253" s="3">
        <v>44000</v>
      </c>
      <c r="K253" s="3">
        <v>0</v>
      </c>
      <c r="L253" s="3">
        <v>6000</v>
      </c>
      <c r="M253" s="3">
        <v>300</v>
      </c>
      <c r="N253" s="3">
        <v>200</v>
      </c>
      <c r="O253" s="3">
        <v>33000</v>
      </c>
      <c r="P253" s="3">
        <v>75000</v>
      </c>
      <c r="Q253" s="3">
        <v>0</v>
      </c>
      <c r="R253" s="3">
        <v>0</v>
      </c>
      <c r="S253" s="3">
        <v>0</v>
      </c>
      <c r="T253" s="3">
        <v>0</v>
      </c>
      <c r="U253" s="3">
        <v>0</v>
      </c>
      <c r="V253" s="3">
        <v>0</v>
      </c>
      <c r="W253" s="3">
        <v>1300</v>
      </c>
      <c r="X253" s="3">
        <v>0</v>
      </c>
      <c r="Y253" s="3">
        <v>400</v>
      </c>
      <c r="Z253" s="3">
        <v>0</v>
      </c>
      <c r="AA253" s="67">
        <v>120150</v>
      </c>
      <c r="AB253" s="67">
        <v>40050</v>
      </c>
      <c r="AC253" s="3">
        <v>18000</v>
      </c>
      <c r="AD253" s="3">
        <v>400</v>
      </c>
      <c r="AE253" s="3">
        <v>0</v>
      </c>
      <c r="AF253" s="3">
        <v>600</v>
      </c>
      <c r="AG253" s="3">
        <v>0</v>
      </c>
      <c r="AH253" s="3">
        <v>0</v>
      </c>
      <c r="AI253" s="3">
        <v>0</v>
      </c>
      <c r="AJ253" s="3">
        <v>0</v>
      </c>
      <c r="AK253" s="3">
        <v>0</v>
      </c>
      <c r="AL253" s="3">
        <v>0</v>
      </c>
      <c r="AM253" s="3">
        <v>0</v>
      </c>
      <c r="AN253" s="3">
        <v>0</v>
      </c>
      <c r="AO253" s="3"/>
      <c r="AP253" s="67">
        <v>59050</v>
      </c>
      <c r="AQ253" s="3">
        <v>179200</v>
      </c>
      <c r="AR253" s="3">
        <v>59050</v>
      </c>
      <c r="AS253" s="3">
        <v>59050</v>
      </c>
      <c r="AT253" s="3">
        <v>0</v>
      </c>
    </row>
    <row r="254" spans="1:46" x14ac:dyDescent="0.35">
      <c r="A254" t="s">
        <v>700</v>
      </c>
      <c r="B254" t="s">
        <v>701</v>
      </c>
      <c r="C254" t="s">
        <v>399</v>
      </c>
      <c r="D254" t="s">
        <v>926</v>
      </c>
      <c r="F254" t="s">
        <v>65</v>
      </c>
      <c r="G254" s="3">
        <v>394</v>
      </c>
      <c r="H254" s="3">
        <v>34738</v>
      </c>
      <c r="I254" s="3">
        <v>34738</v>
      </c>
      <c r="J254" s="3">
        <v>10000</v>
      </c>
      <c r="K254" s="3">
        <v>0</v>
      </c>
      <c r="L254" s="3">
        <v>0</v>
      </c>
      <c r="M254" s="3">
        <v>0</v>
      </c>
      <c r="N254" s="3">
        <v>0</v>
      </c>
      <c r="O254" s="3">
        <v>1000</v>
      </c>
      <c r="P254" s="3">
        <v>1500</v>
      </c>
      <c r="Q254" s="3">
        <v>0</v>
      </c>
      <c r="R254" s="3">
        <v>6000</v>
      </c>
      <c r="S254" s="3">
        <v>0</v>
      </c>
      <c r="T254" s="3">
        <v>0</v>
      </c>
      <c r="U254" s="3">
        <v>0</v>
      </c>
      <c r="V254" s="3">
        <v>0</v>
      </c>
      <c r="W254" s="3">
        <v>0</v>
      </c>
      <c r="X254" s="3">
        <v>0</v>
      </c>
      <c r="Y254" s="3">
        <v>0</v>
      </c>
      <c r="Z254" s="3">
        <v>5000</v>
      </c>
      <c r="AA254" s="67">
        <v>17625</v>
      </c>
      <c r="AB254" s="67">
        <v>5875</v>
      </c>
      <c r="AC254" s="3">
        <v>200</v>
      </c>
      <c r="AD254" s="3">
        <v>1000</v>
      </c>
      <c r="AE254" s="3">
        <v>0</v>
      </c>
      <c r="AF254" s="3">
        <v>0</v>
      </c>
      <c r="AG254" s="3">
        <v>0</v>
      </c>
      <c r="AH254" s="3">
        <v>0</v>
      </c>
      <c r="AI254" s="3">
        <v>0</v>
      </c>
      <c r="AJ254" s="3">
        <v>0</v>
      </c>
      <c r="AK254" s="3">
        <v>0</v>
      </c>
      <c r="AL254" s="3">
        <v>0</v>
      </c>
      <c r="AM254" s="3">
        <v>3000</v>
      </c>
      <c r="AN254" s="3">
        <v>0</v>
      </c>
      <c r="AO254" s="3"/>
      <c r="AP254" s="67">
        <v>10075</v>
      </c>
      <c r="AQ254" s="3">
        <v>27700</v>
      </c>
      <c r="AR254" s="3">
        <v>10075</v>
      </c>
      <c r="AS254" s="3">
        <v>10075</v>
      </c>
      <c r="AT254" s="3">
        <v>0</v>
      </c>
    </row>
    <row r="255" spans="1:46" x14ac:dyDescent="0.35">
      <c r="A255" t="s">
        <v>702</v>
      </c>
      <c r="B255" t="s">
        <v>703</v>
      </c>
      <c r="C255" t="s">
        <v>389</v>
      </c>
      <c r="D255" t="s">
        <v>927</v>
      </c>
      <c r="F255" t="s">
        <v>65</v>
      </c>
      <c r="G255" s="3">
        <v>6358</v>
      </c>
      <c r="H255" s="3">
        <v>560570</v>
      </c>
      <c r="I255" s="3">
        <v>560570</v>
      </c>
      <c r="J255" s="3">
        <v>0</v>
      </c>
      <c r="K255" s="3">
        <v>0</v>
      </c>
      <c r="L255" s="3">
        <v>0</v>
      </c>
      <c r="M255" s="3">
        <v>0</v>
      </c>
      <c r="N255" s="3">
        <v>0</v>
      </c>
      <c r="O255" s="3">
        <v>2537</v>
      </c>
      <c r="P255" s="3">
        <v>5176</v>
      </c>
      <c r="Q255" s="3">
        <v>0</v>
      </c>
      <c r="R255" s="3">
        <v>0</v>
      </c>
      <c r="S255" s="3">
        <v>0</v>
      </c>
      <c r="T255" s="3">
        <v>0</v>
      </c>
      <c r="U255" s="3">
        <v>0</v>
      </c>
      <c r="V255" s="3">
        <v>0</v>
      </c>
      <c r="W255" s="3">
        <v>0</v>
      </c>
      <c r="X255" s="3">
        <v>0</v>
      </c>
      <c r="Y255" s="3">
        <v>184</v>
      </c>
      <c r="Z255" s="3">
        <v>0</v>
      </c>
      <c r="AA255" s="67">
        <v>5922.75</v>
      </c>
      <c r="AB255" s="67">
        <v>1974.25</v>
      </c>
      <c r="AC255" s="3">
        <v>33381</v>
      </c>
      <c r="AD255" s="3">
        <v>0</v>
      </c>
      <c r="AE255" s="3">
        <v>0</v>
      </c>
      <c r="AF255" s="3">
        <v>0</v>
      </c>
      <c r="AG255" s="3">
        <v>0</v>
      </c>
      <c r="AH255" s="3">
        <v>0</v>
      </c>
      <c r="AI255" s="3">
        <v>0</v>
      </c>
      <c r="AJ255" s="3">
        <v>0</v>
      </c>
      <c r="AK255" s="3">
        <v>0</v>
      </c>
      <c r="AL255" s="3">
        <v>0</v>
      </c>
      <c r="AM255" s="3">
        <v>0</v>
      </c>
      <c r="AN255" s="3">
        <v>10646</v>
      </c>
      <c r="AO255" s="3"/>
      <c r="AP255" s="67">
        <v>46001.25</v>
      </c>
      <c r="AQ255" s="3">
        <v>51924</v>
      </c>
      <c r="AR255" s="3">
        <v>46001</v>
      </c>
      <c r="AS255" s="3">
        <v>46001</v>
      </c>
      <c r="AT255" s="3">
        <v>0</v>
      </c>
    </row>
    <row r="256" spans="1:46" x14ac:dyDescent="0.35">
      <c r="A256" t="s">
        <v>704</v>
      </c>
      <c r="B256" t="s">
        <v>705</v>
      </c>
      <c r="C256" t="s">
        <v>891</v>
      </c>
      <c r="D256" t="s">
        <v>929</v>
      </c>
      <c r="F256" t="s">
        <v>65</v>
      </c>
      <c r="G256" s="3">
        <v>1276</v>
      </c>
      <c r="H256" s="3">
        <v>112502</v>
      </c>
      <c r="I256" s="3">
        <v>112502</v>
      </c>
      <c r="J256" s="3">
        <v>0</v>
      </c>
      <c r="K256" s="3">
        <v>0</v>
      </c>
      <c r="L256" s="3">
        <v>5000</v>
      </c>
      <c r="M256" s="3">
        <v>5000</v>
      </c>
      <c r="N256" s="3">
        <v>9000</v>
      </c>
      <c r="O256" s="3">
        <v>3500</v>
      </c>
      <c r="P256" s="3">
        <v>8970</v>
      </c>
      <c r="Q256" s="3">
        <v>0</v>
      </c>
      <c r="R256" s="3">
        <v>2500</v>
      </c>
      <c r="S256" s="3">
        <v>0</v>
      </c>
      <c r="T256" s="3">
        <v>0</v>
      </c>
      <c r="U256" s="3">
        <v>1000</v>
      </c>
      <c r="V256" s="3">
        <v>0</v>
      </c>
      <c r="W256" s="3">
        <v>2500</v>
      </c>
      <c r="X256" s="3">
        <v>0</v>
      </c>
      <c r="Y256" s="3">
        <v>0</v>
      </c>
      <c r="Z256" s="3">
        <v>0</v>
      </c>
      <c r="AA256" s="67">
        <v>28102.5</v>
      </c>
      <c r="AB256" s="67">
        <v>9367.5</v>
      </c>
      <c r="AC256" s="3">
        <v>32000</v>
      </c>
      <c r="AD256" s="3">
        <v>0</v>
      </c>
      <c r="AE256" s="3">
        <v>0</v>
      </c>
      <c r="AF256" s="3">
        <v>0</v>
      </c>
      <c r="AG256" s="3">
        <v>0</v>
      </c>
      <c r="AH256" s="3">
        <v>0</v>
      </c>
      <c r="AI256" s="3">
        <v>0</v>
      </c>
      <c r="AJ256" s="3">
        <v>0</v>
      </c>
      <c r="AK256" s="3">
        <v>0</v>
      </c>
      <c r="AL256" s="3">
        <v>10000</v>
      </c>
      <c r="AM256" s="3">
        <v>0</v>
      </c>
      <c r="AN256" s="3">
        <v>45000</v>
      </c>
      <c r="AO256" s="3"/>
      <c r="AP256" s="67">
        <v>96367.5</v>
      </c>
      <c r="AQ256" s="3">
        <v>124470</v>
      </c>
      <c r="AR256" s="3">
        <v>96368</v>
      </c>
      <c r="AS256" s="3">
        <v>96368</v>
      </c>
      <c r="AT256" s="3">
        <v>0</v>
      </c>
    </row>
    <row r="257" spans="1:46" x14ac:dyDescent="0.35">
      <c r="A257" t="s">
        <v>706</v>
      </c>
      <c r="B257" t="s">
        <v>707</v>
      </c>
      <c r="C257" t="s">
        <v>435</v>
      </c>
      <c r="D257" t="s">
        <v>926</v>
      </c>
      <c r="F257" t="s">
        <v>72</v>
      </c>
      <c r="G257" s="3">
        <v>1802</v>
      </c>
      <c r="H257" s="3">
        <v>158878</v>
      </c>
      <c r="I257" s="3">
        <v>158878</v>
      </c>
      <c r="J257" s="3">
        <v>0</v>
      </c>
      <c r="K257" s="3">
        <v>0</v>
      </c>
      <c r="L257" s="3">
        <v>0</v>
      </c>
      <c r="M257" s="3">
        <v>0</v>
      </c>
      <c r="N257" s="3">
        <v>0</v>
      </c>
      <c r="O257" s="3">
        <v>0</v>
      </c>
      <c r="P257" s="3">
        <v>0</v>
      </c>
      <c r="Q257" s="3">
        <v>0</v>
      </c>
      <c r="R257" s="3">
        <v>0</v>
      </c>
      <c r="S257" s="3">
        <v>0</v>
      </c>
      <c r="T257" s="3">
        <v>0</v>
      </c>
      <c r="U257" s="3">
        <v>0</v>
      </c>
      <c r="V257" s="3">
        <v>0</v>
      </c>
      <c r="W257" s="3">
        <v>0</v>
      </c>
      <c r="X257" s="3">
        <v>0</v>
      </c>
      <c r="Y257" s="3">
        <v>0</v>
      </c>
      <c r="Z257" s="3">
        <v>0</v>
      </c>
      <c r="AA257" s="67">
        <v>0</v>
      </c>
      <c r="AB257" s="67">
        <v>0</v>
      </c>
      <c r="AC257" s="3">
        <v>0</v>
      </c>
      <c r="AD257" s="3">
        <v>0</v>
      </c>
      <c r="AE257" s="3">
        <v>0</v>
      </c>
      <c r="AF257" s="3">
        <v>0</v>
      </c>
      <c r="AG257" s="3">
        <v>0</v>
      </c>
      <c r="AH257" s="3">
        <v>0</v>
      </c>
      <c r="AI257" s="3">
        <v>0</v>
      </c>
      <c r="AJ257" s="3">
        <v>0</v>
      </c>
      <c r="AK257" s="3">
        <v>0</v>
      </c>
      <c r="AL257" s="3">
        <v>0</v>
      </c>
      <c r="AM257" s="3">
        <v>0</v>
      </c>
      <c r="AN257" s="3">
        <v>0</v>
      </c>
      <c r="AO257" s="3"/>
      <c r="AP257" s="67">
        <v>0</v>
      </c>
      <c r="AQ257" s="3">
        <v>0</v>
      </c>
      <c r="AR257" s="3">
        <v>0</v>
      </c>
      <c r="AS257" s="3">
        <v>0</v>
      </c>
      <c r="AT257" s="3">
        <v>0</v>
      </c>
    </row>
    <row r="258" spans="1:46" x14ac:dyDescent="0.35">
      <c r="A258" t="s">
        <v>708</v>
      </c>
      <c r="B258" t="s">
        <v>709</v>
      </c>
      <c r="C258" t="s">
        <v>891</v>
      </c>
      <c r="D258" t="s">
        <v>929</v>
      </c>
      <c r="F258" t="s">
        <v>65</v>
      </c>
      <c r="G258" s="3">
        <v>8846</v>
      </c>
      <c r="H258" s="3">
        <v>779932</v>
      </c>
      <c r="I258" s="3">
        <v>779932</v>
      </c>
      <c r="J258" s="3">
        <v>17213</v>
      </c>
      <c r="K258" s="3">
        <v>0</v>
      </c>
      <c r="L258" s="3">
        <v>0</v>
      </c>
      <c r="M258" s="3">
        <v>0</v>
      </c>
      <c r="N258" s="3">
        <v>0</v>
      </c>
      <c r="O258" s="3">
        <v>27563</v>
      </c>
      <c r="P258" s="3">
        <v>81729</v>
      </c>
      <c r="Q258" s="3">
        <v>0</v>
      </c>
      <c r="R258" s="3">
        <v>22500</v>
      </c>
      <c r="S258" s="3">
        <v>40400</v>
      </c>
      <c r="T258" s="3">
        <v>0</v>
      </c>
      <c r="U258" s="3">
        <v>0</v>
      </c>
      <c r="V258" s="3">
        <v>0</v>
      </c>
      <c r="W258" s="3">
        <v>71351</v>
      </c>
      <c r="X258" s="3">
        <v>0</v>
      </c>
      <c r="Y258" s="3">
        <v>0</v>
      </c>
      <c r="Z258" s="3">
        <v>0</v>
      </c>
      <c r="AA258" s="67">
        <v>195567</v>
      </c>
      <c r="AB258" s="67">
        <v>65189</v>
      </c>
      <c r="AC258" s="3">
        <v>36449</v>
      </c>
      <c r="AD258" s="3">
        <v>681</v>
      </c>
      <c r="AE258" s="3">
        <v>0</v>
      </c>
      <c r="AF258" s="3">
        <v>0</v>
      </c>
      <c r="AG258" s="3">
        <v>0</v>
      </c>
      <c r="AH258" s="3">
        <v>0</v>
      </c>
      <c r="AI258" s="3">
        <v>0</v>
      </c>
      <c r="AJ258" s="3">
        <v>0</v>
      </c>
      <c r="AK258" s="3">
        <v>0</v>
      </c>
      <c r="AL258" s="3">
        <v>0</v>
      </c>
      <c r="AM258" s="3">
        <v>0</v>
      </c>
      <c r="AN258" s="3">
        <v>91543</v>
      </c>
      <c r="AO258" s="3"/>
      <c r="AP258" s="67">
        <v>193862</v>
      </c>
      <c r="AQ258" s="3">
        <v>389429</v>
      </c>
      <c r="AR258" s="3">
        <v>193862</v>
      </c>
      <c r="AS258" s="3">
        <v>193862</v>
      </c>
      <c r="AT258" s="3">
        <v>0</v>
      </c>
    </row>
    <row r="259" spans="1:46" x14ac:dyDescent="0.35">
      <c r="A259" t="s">
        <v>710</v>
      </c>
      <c r="B259" t="s">
        <v>711</v>
      </c>
      <c r="C259" t="s">
        <v>389</v>
      </c>
      <c r="D259" t="s">
        <v>927</v>
      </c>
      <c r="F259" t="s">
        <v>65</v>
      </c>
      <c r="G259" s="3">
        <v>43559</v>
      </c>
      <c r="H259" s="3">
        <v>3840497</v>
      </c>
      <c r="I259" s="3">
        <v>3840497</v>
      </c>
      <c r="J259" s="3">
        <v>25000</v>
      </c>
      <c r="K259" s="3">
        <v>0</v>
      </c>
      <c r="L259" s="3">
        <v>0</v>
      </c>
      <c r="M259" s="3">
        <v>0</v>
      </c>
      <c r="N259" s="3">
        <v>0</v>
      </c>
      <c r="O259" s="3">
        <v>400000</v>
      </c>
      <c r="P259" s="3">
        <v>75000</v>
      </c>
      <c r="Q259" s="3">
        <v>0</v>
      </c>
      <c r="R259" s="3">
        <v>0</v>
      </c>
      <c r="S259" s="3">
        <v>20000</v>
      </c>
      <c r="T259" s="3">
        <v>20000</v>
      </c>
      <c r="U259" s="3">
        <v>0</v>
      </c>
      <c r="V259" s="3">
        <v>0</v>
      </c>
      <c r="W259" s="3">
        <v>20000</v>
      </c>
      <c r="X259" s="3">
        <v>10000</v>
      </c>
      <c r="Y259" s="3">
        <v>0</v>
      </c>
      <c r="Z259" s="3">
        <v>10000</v>
      </c>
      <c r="AA259" s="67">
        <v>435000</v>
      </c>
      <c r="AB259" s="67">
        <v>145000</v>
      </c>
      <c r="AC259" s="3">
        <v>0</v>
      </c>
      <c r="AD259" s="3">
        <v>0</v>
      </c>
      <c r="AE259" s="3">
        <v>0</v>
      </c>
      <c r="AF259" s="3">
        <v>150000</v>
      </c>
      <c r="AG259" s="3">
        <v>50000</v>
      </c>
      <c r="AH259" s="3">
        <v>50000</v>
      </c>
      <c r="AI259" s="3">
        <v>0</v>
      </c>
      <c r="AJ259" s="3">
        <v>20000</v>
      </c>
      <c r="AK259" s="3">
        <v>10000</v>
      </c>
      <c r="AL259" s="3">
        <v>0</v>
      </c>
      <c r="AM259" s="3">
        <v>0</v>
      </c>
      <c r="AN259" s="3">
        <v>75000</v>
      </c>
      <c r="AO259" s="3"/>
      <c r="AP259" s="67">
        <v>500000</v>
      </c>
      <c r="AQ259" s="3">
        <v>935000</v>
      </c>
      <c r="AR259" s="3">
        <v>500000</v>
      </c>
      <c r="AS259" s="3">
        <v>500000</v>
      </c>
      <c r="AT259" s="3">
        <v>0</v>
      </c>
    </row>
    <row r="260" spans="1:46" x14ac:dyDescent="0.35">
      <c r="A260" t="s">
        <v>712</v>
      </c>
      <c r="B260" t="s">
        <v>713</v>
      </c>
      <c r="C260" t="s">
        <v>389</v>
      </c>
      <c r="D260" t="s">
        <v>927</v>
      </c>
      <c r="F260" t="s">
        <v>65</v>
      </c>
      <c r="G260" s="3">
        <v>9489</v>
      </c>
      <c r="H260" s="3">
        <v>836623</v>
      </c>
      <c r="I260" s="3">
        <v>836623</v>
      </c>
      <c r="J260" s="3">
        <v>77000</v>
      </c>
      <c r="K260" s="3">
        <v>0</v>
      </c>
      <c r="L260" s="3">
        <v>0</v>
      </c>
      <c r="M260" s="3">
        <v>20000</v>
      </c>
      <c r="N260" s="3">
        <v>0</v>
      </c>
      <c r="O260" s="3">
        <v>25000</v>
      </c>
      <c r="P260" s="3">
        <v>95000</v>
      </c>
      <c r="Q260" s="3">
        <v>0</v>
      </c>
      <c r="R260" s="3">
        <v>37000</v>
      </c>
      <c r="S260" s="3">
        <v>0</v>
      </c>
      <c r="T260" s="3">
        <v>0</v>
      </c>
      <c r="U260" s="3">
        <v>0</v>
      </c>
      <c r="V260" s="3">
        <v>0</v>
      </c>
      <c r="W260" s="3">
        <v>75000</v>
      </c>
      <c r="X260" s="3">
        <v>8000</v>
      </c>
      <c r="Y260" s="3">
        <v>0</v>
      </c>
      <c r="Z260" s="3">
        <v>5500</v>
      </c>
      <c r="AA260" s="67">
        <v>256875</v>
      </c>
      <c r="AB260" s="67">
        <v>85625</v>
      </c>
      <c r="AC260" s="3">
        <v>20000</v>
      </c>
      <c r="AD260" s="3">
        <v>0</v>
      </c>
      <c r="AE260" s="3">
        <v>0</v>
      </c>
      <c r="AF260" s="3">
        <v>0</v>
      </c>
      <c r="AG260" s="3">
        <v>0</v>
      </c>
      <c r="AH260" s="3">
        <v>0</v>
      </c>
      <c r="AI260" s="3">
        <v>0</v>
      </c>
      <c r="AJ260" s="3">
        <v>0</v>
      </c>
      <c r="AK260" s="3">
        <v>0</v>
      </c>
      <c r="AL260" s="3">
        <v>0</v>
      </c>
      <c r="AM260" s="3">
        <v>0</v>
      </c>
      <c r="AN260" s="3">
        <v>39375</v>
      </c>
      <c r="AO260" s="3"/>
      <c r="AP260" s="67">
        <v>145000</v>
      </c>
      <c r="AQ260" s="3">
        <v>401875</v>
      </c>
      <c r="AR260" s="3">
        <v>145000</v>
      </c>
      <c r="AS260" s="3">
        <v>145000</v>
      </c>
      <c r="AT260" s="3">
        <v>0</v>
      </c>
    </row>
    <row r="261" spans="1:46" x14ac:dyDescent="0.35">
      <c r="A261" t="s">
        <v>714</v>
      </c>
      <c r="B261" t="s">
        <v>715</v>
      </c>
      <c r="C261" t="s">
        <v>925</v>
      </c>
      <c r="D261" t="s">
        <v>926</v>
      </c>
      <c r="F261" t="s">
        <v>65</v>
      </c>
      <c r="G261" s="3">
        <v>895</v>
      </c>
      <c r="H261" s="3">
        <v>78910</v>
      </c>
      <c r="I261" s="3">
        <v>78910</v>
      </c>
      <c r="J261" s="3">
        <v>0</v>
      </c>
      <c r="K261" s="3">
        <v>0</v>
      </c>
      <c r="L261" s="3">
        <v>2000</v>
      </c>
      <c r="M261" s="3">
        <v>0</v>
      </c>
      <c r="N261" s="3">
        <v>0</v>
      </c>
      <c r="O261" s="3">
        <v>1000</v>
      </c>
      <c r="P261" s="3">
        <v>3000</v>
      </c>
      <c r="Q261" s="3">
        <v>0</v>
      </c>
      <c r="R261" s="3">
        <v>0</v>
      </c>
      <c r="S261" s="3">
        <v>0</v>
      </c>
      <c r="T261" s="3">
        <v>0</v>
      </c>
      <c r="U261" s="3">
        <v>0</v>
      </c>
      <c r="V261" s="3">
        <v>0</v>
      </c>
      <c r="W261" s="3">
        <v>0</v>
      </c>
      <c r="X261" s="3">
        <v>2000</v>
      </c>
      <c r="Y261" s="3">
        <v>0</v>
      </c>
      <c r="Z261" s="3">
        <v>0</v>
      </c>
      <c r="AA261" s="67">
        <v>6000</v>
      </c>
      <c r="AB261" s="67">
        <v>2000</v>
      </c>
      <c r="AC261" s="3">
        <v>8000</v>
      </c>
      <c r="AD261" s="3">
        <v>1000</v>
      </c>
      <c r="AE261" s="3">
        <v>0</v>
      </c>
      <c r="AF261" s="3">
        <v>3000</v>
      </c>
      <c r="AG261" s="3">
        <v>0</v>
      </c>
      <c r="AH261" s="3">
        <v>0</v>
      </c>
      <c r="AI261" s="3">
        <v>0</v>
      </c>
      <c r="AJ261" s="3">
        <v>0</v>
      </c>
      <c r="AK261" s="3">
        <v>0</v>
      </c>
      <c r="AL261" s="3">
        <v>0</v>
      </c>
      <c r="AM261" s="3">
        <v>0</v>
      </c>
      <c r="AN261" s="3">
        <v>0</v>
      </c>
      <c r="AO261" s="3"/>
      <c r="AP261" s="67">
        <v>14000</v>
      </c>
      <c r="AQ261" s="3">
        <v>20000</v>
      </c>
      <c r="AR261" s="3">
        <v>14000</v>
      </c>
      <c r="AS261" s="3">
        <v>14000</v>
      </c>
      <c r="AT261" s="3">
        <v>0</v>
      </c>
    </row>
    <row r="262" spans="1:46" x14ac:dyDescent="0.35">
      <c r="A262" t="s">
        <v>716</v>
      </c>
      <c r="B262" t="s">
        <v>717</v>
      </c>
      <c r="C262" t="s">
        <v>307</v>
      </c>
      <c r="D262" t="s">
        <v>924</v>
      </c>
      <c r="F262" t="s">
        <v>65</v>
      </c>
      <c r="G262" s="3">
        <v>20226</v>
      </c>
      <c r="H262" s="3">
        <v>1783280</v>
      </c>
      <c r="I262" s="3">
        <v>1783280</v>
      </c>
      <c r="J262" s="3">
        <v>99000</v>
      </c>
      <c r="K262" s="3">
        <v>0</v>
      </c>
      <c r="L262" s="3">
        <v>0</v>
      </c>
      <c r="M262" s="3">
        <v>11500</v>
      </c>
      <c r="N262" s="3">
        <v>0</v>
      </c>
      <c r="O262" s="3">
        <v>22960</v>
      </c>
      <c r="P262" s="3">
        <v>313940</v>
      </c>
      <c r="Q262" s="3">
        <v>0</v>
      </c>
      <c r="R262" s="3">
        <v>5000</v>
      </c>
      <c r="S262" s="3">
        <v>0</v>
      </c>
      <c r="T262" s="3">
        <v>0</v>
      </c>
      <c r="U262" s="3">
        <v>0</v>
      </c>
      <c r="V262" s="3">
        <v>0</v>
      </c>
      <c r="W262" s="3">
        <v>77162</v>
      </c>
      <c r="X262" s="3">
        <v>0</v>
      </c>
      <c r="Y262" s="3">
        <v>0</v>
      </c>
      <c r="Z262" s="3">
        <v>0</v>
      </c>
      <c r="AA262" s="67">
        <v>397171.5</v>
      </c>
      <c r="AB262" s="67">
        <v>132390.5</v>
      </c>
      <c r="AC262" s="3">
        <v>227900</v>
      </c>
      <c r="AD262" s="3">
        <v>0</v>
      </c>
      <c r="AE262" s="3">
        <v>0</v>
      </c>
      <c r="AF262" s="3">
        <v>427166</v>
      </c>
      <c r="AG262" s="3">
        <v>0</v>
      </c>
      <c r="AH262" s="3">
        <v>9000</v>
      </c>
      <c r="AI262" s="3">
        <v>0</v>
      </c>
      <c r="AJ262" s="3">
        <v>338</v>
      </c>
      <c r="AK262" s="3">
        <v>0</v>
      </c>
      <c r="AL262" s="3">
        <v>0</v>
      </c>
      <c r="AM262" s="3">
        <v>0</v>
      </c>
      <c r="AN262" s="3">
        <v>0</v>
      </c>
      <c r="AO262" s="3"/>
      <c r="AP262" s="67">
        <v>796794.5</v>
      </c>
      <c r="AQ262" s="3">
        <v>1193966</v>
      </c>
      <c r="AR262" s="3">
        <v>796795</v>
      </c>
      <c r="AS262" s="3">
        <v>796795</v>
      </c>
      <c r="AT262" s="3">
        <v>0</v>
      </c>
    </row>
    <row r="263" spans="1:46" x14ac:dyDescent="0.35">
      <c r="A263" t="s">
        <v>718</v>
      </c>
      <c r="B263" t="s">
        <v>719</v>
      </c>
      <c r="C263" t="s">
        <v>389</v>
      </c>
      <c r="D263" t="s">
        <v>927</v>
      </c>
      <c r="F263" t="s">
        <v>65</v>
      </c>
      <c r="G263" s="3">
        <v>28385</v>
      </c>
      <c r="H263" s="3">
        <v>2502641</v>
      </c>
      <c r="I263" s="3">
        <v>2502641</v>
      </c>
      <c r="J263" s="3">
        <v>212892</v>
      </c>
      <c r="K263" s="3">
        <v>0</v>
      </c>
      <c r="L263" s="3">
        <v>0</v>
      </c>
      <c r="M263" s="3">
        <v>213024</v>
      </c>
      <c r="N263" s="3">
        <v>20000</v>
      </c>
      <c r="O263" s="3">
        <v>400000</v>
      </c>
      <c r="P263" s="3">
        <v>377993</v>
      </c>
      <c r="Q263" s="3">
        <v>0</v>
      </c>
      <c r="R263" s="3">
        <v>288104</v>
      </c>
      <c r="S263" s="3">
        <v>0</v>
      </c>
      <c r="T263" s="3">
        <v>0</v>
      </c>
      <c r="U263" s="3">
        <v>10000</v>
      </c>
      <c r="V263" s="3">
        <v>0</v>
      </c>
      <c r="W263" s="3">
        <v>100000</v>
      </c>
      <c r="X263" s="3">
        <v>10000</v>
      </c>
      <c r="Y263" s="3">
        <v>20015</v>
      </c>
      <c r="Z263" s="3">
        <v>9100</v>
      </c>
      <c r="AA263" s="67">
        <v>1245846</v>
      </c>
      <c r="AB263" s="67">
        <v>415282</v>
      </c>
      <c r="AC263" s="3">
        <v>403803</v>
      </c>
      <c r="AD263" s="3">
        <v>30000</v>
      </c>
      <c r="AE263" s="3">
        <v>140000</v>
      </c>
      <c r="AF263" s="3">
        <v>40000</v>
      </c>
      <c r="AG263" s="3">
        <v>15000</v>
      </c>
      <c r="AH263" s="3">
        <v>0</v>
      </c>
      <c r="AI263" s="3">
        <v>0</v>
      </c>
      <c r="AJ263" s="3">
        <v>0</v>
      </c>
      <c r="AK263" s="3">
        <v>0</v>
      </c>
      <c r="AL263" s="3">
        <v>0</v>
      </c>
      <c r="AM263" s="3">
        <v>0</v>
      </c>
      <c r="AN263" s="3">
        <v>0</v>
      </c>
      <c r="AO263" s="3"/>
      <c r="AP263" s="67">
        <v>1044085</v>
      </c>
      <c r="AQ263" s="3">
        <v>2289931</v>
      </c>
      <c r="AR263" s="3">
        <v>1044085</v>
      </c>
      <c r="AS263" s="3">
        <v>1044085</v>
      </c>
      <c r="AT263" s="3">
        <v>0</v>
      </c>
    </row>
    <row r="264" spans="1:46" x14ac:dyDescent="0.35">
      <c r="A264" t="s">
        <v>720</v>
      </c>
      <c r="B264" t="s">
        <v>721</v>
      </c>
      <c r="C264" t="s">
        <v>925</v>
      </c>
      <c r="D264" t="s">
        <v>926</v>
      </c>
      <c r="F264" t="s">
        <v>72</v>
      </c>
      <c r="G264" s="3">
        <v>683</v>
      </c>
      <c r="H264" s="3">
        <v>60219</v>
      </c>
      <c r="I264" s="3">
        <v>60219</v>
      </c>
      <c r="J264" s="3">
        <v>0</v>
      </c>
      <c r="K264" s="3">
        <v>0</v>
      </c>
      <c r="L264" s="3">
        <v>0</v>
      </c>
      <c r="M264" s="3">
        <v>0</v>
      </c>
      <c r="N264" s="3">
        <v>0</v>
      </c>
      <c r="O264" s="3">
        <v>0</v>
      </c>
      <c r="P264" s="3">
        <v>0</v>
      </c>
      <c r="Q264" s="3">
        <v>0</v>
      </c>
      <c r="R264" s="3">
        <v>0</v>
      </c>
      <c r="S264" s="3">
        <v>0</v>
      </c>
      <c r="T264" s="3">
        <v>0</v>
      </c>
      <c r="U264" s="3">
        <v>0</v>
      </c>
      <c r="V264" s="3">
        <v>0</v>
      </c>
      <c r="W264" s="3">
        <v>0</v>
      </c>
      <c r="X264" s="3">
        <v>0</v>
      </c>
      <c r="Y264" s="3">
        <v>0</v>
      </c>
      <c r="Z264" s="3">
        <v>0</v>
      </c>
      <c r="AA264" s="67">
        <v>0</v>
      </c>
      <c r="AB264" s="67">
        <v>0</v>
      </c>
      <c r="AC264" s="3">
        <v>0</v>
      </c>
      <c r="AD264" s="3">
        <v>0</v>
      </c>
      <c r="AE264" s="3">
        <v>0</v>
      </c>
      <c r="AF264" s="3">
        <v>0</v>
      </c>
      <c r="AG264" s="3">
        <v>0</v>
      </c>
      <c r="AH264" s="3">
        <v>0</v>
      </c>
      <c r="AI264" s="3">
        <v>0</v>
      </c>
      <c r="AJ264" s="3">
        <v>0</v>
      </c>
      <c r="AK264" s="3">
        <v>0</v>
      </c>
      <c r="AL264" s="3">
        <v>0</v>
      </c>
      <c r="AM264" s="3">
        <v>0</v>
      </c>
      <c r="AN264" s="3">
        <v>0</v>
      </c>
      <c r="AO264" s="3"/>
      <c r="AP264" s="67">
        <v>0</v>
      </c>
      <c r="AQ264" s="3">
        <v>0</v>
      </c>
      <c r="AR264" s="3">
        <v>0</v>
      </c>
      <c r="AS264" s="3">
        <v>0</v>
      </c>
      <c r="AT264" s="3">
        <v>0</v>
      </c>
    </row>
    <row r="265" spans="1:46" x14ac:dyDescent="0.35">
      <c r="A265" t="s">
        <v>722</v>
      </c>
      <c r="B265" t="s">
        <v>723</v>
      </c>
      <c r="C265" t="s">
        <v>673</v>
      </c>
      <c r="D265" t="s">
        <v>920</v>
      </c>
      <c r="F265" t="s">
        <v>72</v>
      </c>
      <c r="G265" s="3">
        <v>18834</v>
      </c>
      <c r="H265" s="3">
        <v>1660551</v>
      </c>
      <c r="I265" s="3">
        <v>0</v>
      </c>
      <c r="J265" s="3">
        <v>0</v>
      </c>
      <c r="K265" s="3">
        <v>0</v>
      </c>
      <c r="L265" s="3">
        <v>0</v>
      </c>
      <c r="M265" s="3">
        <v>0</v>
      </c>
      <c r="N265" s="3">
        <v>0</v>
      </c>
      <c r="O265" s="3">
        <v>0</v>
      </c>
      <c r="P265" s="3">
        <v>0</v>
      </c>
      <c r="Q265" s="3">
        <v>0</v>
      </c>
      <c r="R265" s="3">
        <v>0</v>
      </c>
      <c r="S265" s="3">
        <v>0</v>
      </c>
      <c r="T265" s="3">
        <v>0</v>
      </c>
      <c r="U265" s="3">
        <v>0</v>
      </c>
      <c r="V265" s="3">
        <v>0</v>
      </c>
      <c r="W265" s="3">
        <v>0</v>
      </c>
      <c r="X265" s="3">
        <v>0</v>
      </c>
      <c r="Y265" s="3">
        <v>0</v>
      </c>
      <c r="Z265" s="3">
        <v>0</v>
      </c>
      <c r="AA265" s="67">
        <v>0</v>
      </c>
      <c r="AB265" s="67">
        <v>0</v>
      </c>
      <c r="AC265" s="3">
        <v>0</v>
      </c>
      <c r="AD265" s="3">
        <v>0</v>
      </c>
      <c r="AE265" s="3">
        <v>0</v>
      </c>
      <c r="AF265" s="3">
        <v>0</v>
      </c>
      <c r="AG265" s="3">
        <v>0</v>
      </c>
      <c r="AH265" s="3">
        <v>0</v>
      </c>
      <c r="AI265" s="3">
        <v>0</v>
      </c>
      <c r="AJ265" s="3">
        <v>0</v>
      </c>
      <c r="AK265" s="3">
        <v>0</v>
      </c>
      <c r="AL265" s="3">
        <v>0</v>
      </c>
      <c r="AM265" s="3">
        <v>0</v>
      </c>
      <c r="AN265" s="3">
        <v>0</v>
      </c>
      <c r="AO265" s="3"/>
      <c r="AP265" s="67">
        <v>0</v>
      </c>
      <c r="AQ265" s="3">
        <v>0</v>
      </c>
      <c r="AR265" s="3">
        <v>0</v>
      </c>
      <c r="AS265" s="3">
        <v>0</v>
      </c>
      <c r="AT265" s="3">
        <v>0</v>
      </c>
    </row>
    <row r="266" spans="1:46" x14ac:dyDescent="0.35">
      <c r="A266" t="s">
        <v>724</v>
      </c>
      <c r="B266" t="s">
        <v>725</v>
      </c>
      <c r="C266" t="s">
        <v>923</v>
      </c>
      <c r="D266" t="s">
        <v>932</v>
      </c>
      <c r="F266" t="s">
        <v>65</v>
      </c>
      <c r="G266" s="3">
        <v>15702</v>
      </c>
      <c r="H266" s="3">
        <v>1384409</v>
      </c>
      <c r="I266" s="3">
        <v>1384409</v>
      </c>
      <c r="J266" s="3">
        <v>20000</v>
      </c>
      <c r="K266" s="3">
        <v>10000</v>
      </c>
      <c r="L266" s="3">
        <v>5000</v>
      </c>
      <c r="M266" s="3">
        <v>0</v>
      </c>
      <c r="N266" s="3">
        <v>2500</v>
      </c>
      <c r="O266" s="3">
        <v>20000</v>
      </c>
      <c r="P266" s="3">
        <v>25000</v>
      </c>
      <c r="Q266" s="3">
        <v>6000</v>
      </c>
      <c r="R266" s="3">
        <v>0</v>
      </c>
      <c r="S266" s="3">
        <v>0</v>
      </c>
      <c r="T266" s="3">
        <v>0</v>
      </c>
      <c r="U266" s="3">
        <v>2500</v>
      </c>
      <c r="V266" s="3">
        <v>0</v>
      </c>
      <c r="W266" s="3">
        <v>0</v>
      </c>
      <c r="X266" s="3">
        <v>0</v>
      </c>
      <c r="Y266" s="3">
        <v>0</v>
      </c>
      <c r="Z266" s="3">
        <v>2500</v>
      </c>
      <c r="AA266" s="67">
        <v>70125</v>
      </c>
      <c r="AB266" s="67">
        <v>23375</v>
      </c>
      <c r="AC266" s="3">
        <v>3500</v>
      </c>
      <c r="AD266" s="3">
        <v>0</v>
      </c>
      <c r="AE266" s="3">
        <v>1000</v>
      </c>
      <c r="AF266" s="3">
        <v>10000</v>
      </c>
      <c r="AG266" s="3">
        <v>10000</v>
      </c>
      <c r="AH266" s="3">
        <v>10000</v>
      </c>
      <c r="AI266" s="3">
        <v>0</v>
      </c>
      <c r="AJ266" s="3">
        <v>2500</v>
      </c>
      <c r="AK266" s="3">
        <v>2500</v>
      </c>
      <c r="AL266" s="3">
        <v>0</v>
      </c>
      <c r="AM266" s="3">
        <v>1000</v>
      </c>
      <c r="AN266" s="3">
        <v>0</v>
      </c>
      <c r="AO266" s="3"/>
      <c r="AP266" s="67">
        <v>63875</v>
      </c>
      <c r="AQ266" s="3">
        <v>134000</v>
      </c>
      <c r="AR266" s="3">
        <v>63875</v>
      </c>
      <c r="AS266" s="3">
        <v>63875</v>
      </c>
      <c r="AT266" s="3">
        <v>0</v>
      </c>
    </row>
    <row r="267" spans="1:46" x14ac:dyDescent="0.35">
      <c r="A267" t="s">
        <v>726</v>
      </c>
      <c r="B267" t="s">
        <v>727</v>
      </c>
      <c r="C267" t="s">
        <v>611</v>
      </c>
      <c r="D267" t="s">
        <v>932</v>
      </c>
      <c r="F267" t="s">
        <v>65</v>
      </c>
      <c r="G267" s="3">
        <v>18943</v>
      </c>
      <c r="H267" s="3">
        <v>1670161</v>
      </c>
      <c r="I267" s="3">
        <v>1670161</v>
      </c>
      <c r="J267" s="3">
        <v>41990</v>
      </c>
      <c r="K267" s="3">
        <v>0</v>
      </c>
      <c r="L267" s="3">
        <v>0</v>
      </c>
      <c r="M267" s="3">
        <v>0</v>
      </c>
      <c r="N267" s="3">
        <v>7866</v>
      </c>
      <c r="O267" s="3">
        <v>66137</v>
      </c>
      <c r="P267" s="3">
        <v>26185</v>
      </c>
      <c r="Q267" s="3">
        <v>26718</v>
      </c>
      <c r="R267" s="3">
        <v>21656</v>
      </c>
      <c r="S267" s="3">
        <v>0</v>
      </c>
      <c r="T267" s="3">
        <v>0</v>
      </c>
      <c r="U267" s="3">
        <v>0</v>
      </c>
      <c r="V267" s="3">
        <v>0</v>
      </c>
      <c r="W267" s="3">
        <v>3465</v>
      </c>
      <c r="X267" s="3">
        <v>0</v>
      </c>
      <c r="Y267" s="3">
        <v>0</v>
      </c>
      <c r="Z267" s="3">
        <v>0</v>
      </c>
      <c r="AA267" s="67">
        <v>145512.75</v>
      </c>
      <c r="AB267" s="67">
        <v>48504.25</v>
      </c>
      <c r="AC267" s="3">
        <v>106915</v>
      </c>
      <c r="AD267" s="3">
        <v>2232</v>
      </c>
      <c r="AE267" s="3">
        <v>0</v>
      </c>
      <c r="AF267" s="3">
        <v>0</v>
      </c>
      <c r="AG267" s="3">
        <v>0</v>
      </c>
      <c r="AH267" s="3">
        <v>0</v>
      </c>
      <c r="AI267" s="3">
        <v>0</v>
      </c>
      <c r="AJ267" s="3">
        <v>0</v>
      </c>
      <c r="AK267" s="3">
        <v>0</v>
      </c>
      <c r="AL267" s="3">
        <v>0</v>
      </c>
      <c r="AM267" s="3">
        <v>0</v>
      </c>
      <c r="AN267" s="3">
        <v>0</v>
      </c>
      <c r="AO267" s="3"/>
      <c r="AP267" s="67">
        <v>157651.25</v>
      </c>
      <c r="AQ267" s="3">
        <v>303164</v>
      </c>
      <c r="AR267" s="3">
        <v>157651</v>
      </c>
      <c r="AS267" s="3">
        <v>157651</v>
      </c>
      <c r="AT267" s="3">
        <v>0</v>
      </c>
    </row>
    <row r="268" spans="1:46" x14ac:dyDescent="0.35">
      <c r="A268" t="s">
        <v>728</v>
      </c>
      <c r="B268" t="s">
        <v>729</v>
      </c>
      <c r="C268" t="s">
        <v>925</v>
      </c>
      <c r="D268" t="s">
        <v>926</v>
      </c>
      <c r="F268" t="s">
        <v>72</v>
      </c>
      <c r="G268" s="3">
        <v>3152</v>
      </c>
      <c r="H268" s="3">
        <v>277905</v>
      </c>
      <c r="I268" s="3">
        <v>277905</v>
      </c>
      <c r="J268" s="3">
        <v>0</v>
      </c>
      <c r="K268" s="3">
        <v>0</v>
      </c>
      <c r="L268" s="3">
        <v>0</v>
      </c>
      <c r="M268" s="3">
        <v>0</v>
      </c>
      <c r="N268" s="3">
        <v>0</v>
      </c>
      <c r="O268" s="3">
        <v>0</v>
      </c>
      <c r="P268" s="3">
        <v>0</v>
      </c>
      <c r="Q268" s="3">
        <v>0</v>
      </c>
      <c r="R268" s="3">
        <v>0</v>
      </c>
      <c r="S268" s="3">
        <v>0</v>
      </c>
      <c r="T268" s="3">
        <v>0</v>
      </c>
      <c r="U268" s="3">
        <v>0</v>
      </c>
      <c r="V268" s="3">
        <v>0</v>
      </c>
      <c r="W268" s="3">
        <v>0</v>
      </c>
      <c r="X268" s="3">
        <v>0</v>
      </c>
      <c r="Y268" s="3">
        <v>0</v>
      </c>
      <c r="Z268" s="3">
        <v>0</v>
      </c>
      <c r="AA268" s="67">
        <v>0</v>
      </c>
      <c r="AB268" s="67">
        <v>0</v>
      </c>
      <c r="AC268" s="3">
        <v>0</v>
      </c>
      <c r="AD268" s="3">
        <v>0</v>
      </c>
      <c r="AE268" s="3">
        <v>0</v>
      </c>
      <c r="AF268" s="3">
        <v>0</v>
      </c>
      <c r="AG268" s="3">
        <v>0</v>
      </c>
      <c r="AH268" s="3">
        <v>0</v>
      </c>
      <c r="AI268" s="3">
        <v>0</v>
      </c>
      <c r="AJ268" s="3">
        <v>0</v>
      </c>
      <c r="AK268" s="3">
        <v>0</v>
      </c>
      <c r="AL268" s="3">
        <v>0</v>
      </c>
      <c r="AM268" s="3">
        <v>0</v>
      </c>
      <c r="AN268" s="3">
        <v>0</v>
      </c>
      <c r="AO268" s="3"/>
      <c r="AP268" s="67">
        <v>0</v>
      </c>
      <c r="AQ268" s="3">
        <v>0</v>
      </c>
      <c r="AR268" s="3">
        <v>0</v>
      </c>
      <c r="AS268" s="3">
        <v>0</v>
      </c>
      <c r="AT268" s="3">
        <v>0</v>
      </c>
    </row>
    <row r="269" spans="1:46" x14ac:dyDescent="0.35">
      <c r="A269" t="s">
        <v>730</v>
      </c>
      <c r="B269" t="s">
        <v>731</v>
      </c>
      <c r="C269" t="s">
        <v>399</v>
      </c>
      <c r="D269" t="s">
        <v>926</v>
      </c>
      <c r="F269" t="s">
        <v>65</v>
      </c>
      <c r="G269" s="3">
        <v>1861</v>
      </c>
      <c r="H269" s="3">
        <v>164080</v>
      </c>
      <c r="I269" s="3">
        <v>164080</v>
      </c>
      <c r="J269" s="3">
        <v>0</v>
      </c>
      <c r="K269" s="3">
        <v>0</v>
      </c>
      <c r="L269" s="3">
        <v>6148</v>
      </c>
      <c r="M269" s="3">
        <v>0</v>
      </c>
      <c r="N269" s="3">
        <v>0</v>
      </c>
      <c r="O269" s="3">
        <v>0</v>
      </c>
      <c r="P269" s="3">
        <v>548</v>
      </c>
      <c r="Q269" s="3">
        <v>0</v>
      </c>
      <c r="R269" s="3">
        <v>0</v>
      </c>
      <c r="S269" s="3">
        <v>0</v>
      </c>
      <c r="T269" s="3">
        <v>0</v>
      </c>
      <c r="U269" s="3">
        <v>0</v>
      </c>
      <c r="V269" s="3">
        <v>0</v>
      </c>
      <c r="W269" s="3">
        <v>0</v>
      </c>
      <c r="X269" s="3">
        <v>0</v>
      </c>
      <c r="Y269" s="3">
        <v>0</v>
      </c>
      <c r="Z269" s="3">
        <v>0</v>
      </c>
      <c r="AA269" s="67">
        <v>5022</v>
      </c>
      <c r="AB269" s="67">
        <v>1674</v>
      </c>
      <c r="AC269" s="3">
        <v>2772</v>
      </c>
      <c r="AD269" s="3">
        <v>2138</v>
      </c>
      <c r="AE269" s="3">
        <v>0</v>
      </c>
      <c r="AF269" s="3">
        <v>0</v>
      </c>
      <c r="AG269" s="3">
        <v>0</v>
      </c>
      <c r="AH269" s="3">
        <v>0</v>
      </c>
      <c r="AI269" s="3">
        <v>0</v>
      </c>
      <c r="AJ269" s="3">
        <v>0</v>
      </c>
      <c r="AK269" s="3">
        <v>0</v>
      </c>
      <c r="AL269" s="3">
        <v>0</v>
      </c>
      <c r="AM269" s="3">
        <v>0</v>
      </c>
      <c r="AN269" s="3">
        <v>1286</v>
      </c>
      <c r="AO269" s="3"/>
      <c r="AP269" s="67">
        <v>7870</v>
      </c>
      <c r="AQ269" s="3">
        <v>12892</v>
      </c>
      <c r="AR269" s="3">
        <v>7870</v>
      </c>
      <c r="AS269" s="3">
        <v>7870</v>
      </c>
      <c r="AT269" s="3">
        <v>0</v>
      </c>
    </row>
    <row r="270" spans="1:46" x14ac:dyDescent="0.35">
      <c r="A270" t="s">
        <v>732</v>
      </c>
      <c r="B270" t="s">
        <v>733</v>
      </c>
      <c r="C270" t="s">
        <v>921</v>
      </c>
      <c r="D270" t="s">
        <v>931</v>
      </c>
      <c r="F270" t="s">
        <v>65</v>
      </c>
      <c r="G270" s="3">
        <v>4341</v>
      </c>
      <c r="H270" s="3">
        <v>382736</v>
      </c>
      <c r="I270" s="3">
        <v>382736</v>
      </c>
      <c r="J270" s="3">
        <v>4000</v>
      </c>
      <c r="K270" s="3">
        <v>3000</v>
      </c>
      <c r="L270" s="3">
        <v>10000</v>
      </c>
      <c r="M270" s="3">
        <v>4000</v>
      </c>
      <c r="N270" s="3">
        <v>4000</v>
      </c>
      <c r="O270" s="3">
        <v>12000</v>
      </c>
      <c r="P270" s="3">
        <v>6000</v>
      </c>
      <c r="Q270" s="3">
        <v>0</v>
      </c>
      <c r="R270" s="3">
        <v>33953</v>
      </c>
      <c r="S270" s="3">
        <v>0</v>
      </c>
      <c r="T270" s="3">
        <v>0</v>
      </c>
      <c r="U270" s="3">
        <v>0</v>
      </c>
      <c r="V270" s="3">
        <v>0</v>
      </c>
      <c r="W270" s="3">
        <v>3000</v>
      </c>
      <c r="X270" s="3">
        <v>0</v>
      </c>
      <c r="Y270" s="3">
        <v>0</v>
      </c>
      <c r="Z270" s="3">
        <v>8222</v>
      </c>
      <c r="AA270" s="67">
        <v>66131.25</v>
      </c>
      <c r="AB270" s="67">
        <v>22043.75</v>
      </c>
      <c r="AC270" s="3">
        <v>6560</v>
      </c>
      <c r="AD270" s="3">
        <v>1000</v>
      </c>
      <c r="AE270" s="3">
        <v>0</v>
      </c>
      <c r="AF270" s="3">
        <v>0</v>
      </c>
      <c r="AG270" s="3">
        <v>0</v>
      </c>
      <c r="AH270" s="3">
        <v>0</v>
      </c>
      <c r="AI270" s="3">
        <v>0</v>
      </c>
      <c r="AJ270" s="3">
        <v>0</v>
      </c>
      <c r="AK270" s="3">
        <v>0</v>
      </c>
      <c r="AL270" s="3">
        <v>0</v>
      </c>
      <c r="AM270" s="3">
        <v>0</v>
      </c>
      <c r="AN270" s="3">
        <v>26243</v>
      </c>
      <c r="AO270" s="3"/>
      <c r="AP270" s="67">
        <v>55846.75</v>
      </c>
      <c r="AQ270" s="3">
        <v>121978</v>
      </c>
      <c r="AR270" s="3">
        <v>55847</v>
      </c>
      <c r="AS270" s="3">
        <v>55847</v>
      </c>
      <c r="AT270" s="3">
        <v>0</v>
      </c>
    </row>
    <row r="271" spans="1:46" x14ac:dyDescent="0.35">
      <c r="A271" t="s">
        <v>734</v>
      </c>
      <c r="B271" t="s">
        <v>735</v>
      </c>
      <c r="C271" t="s">
        <v>921</v>
      </c>
      <c r="D271" t="s">
        <v>922</v>
      </c>
      <c r="F271" t="s">
        <v>65</v>
      </c>
      <c r="G271" s="3">
        <v>7649</v>
      </c>
      <c r="H271" s="3">
        <v>674395</v>
      </c>
      <c r="I271" s="3">
        <v>674395</v>
      </c>
      <c r="J271" s="3">
        <v>16533</v>
      </c>
      <c r="K271" s="3">
        <v>0</v>
      </c>
      <c r="L271" s="3">
        <v>0</v>
      </c>
      <c r="M271" s="3">
        <v>10000</v>
      </c>
      <c r="N271" s="3">
        <v>0</v>
      </c>
      <c r="O271" s="3">
        <v>658</v>
      </c>
      <c r="P271" s="3">
        <v>62</v>
      </c>
      <c r="Q271" s="3">
        <v>0</v>
      </c>
      <c r="R271" s="3">
        <v>663</v>
      </c>
      <c r="S271" s="3">
        <v>0</v>
      </c>
      <c r="T271" s="3">
        <v>0</v>
      </c>
      <c r="U271" s="3">
        <v>0</v>
      </c>
      <c r="V271" s="3">
        <v>0</v>
      </c>
      <c r="W271" s="3">
        <v>165</v>
      </c>
      <c r="X271" s="3">
        <v>0</v>
      </c>
      <c r="Y271" s="3">
        <v>0</v>
      </c>
      <c r="Z271" s="3">
        <v>0</v>
      </c>
      <c r="AA271" s="67">
        <v>21060.75</v>
      </c>
      <c r="AB271" s="67">
        <v>7020.25</v>
      </c>
      <c r="AC271" s="3">
        <v>25000</v>
      </c>
      <c r="AD271" s="3">
        <v>0</v>
      </c>
      <c r="AE271" s="3">
        <v>0</v>
      </c>
      <c r="AF271" s="3">
        <v>0</v>
      </c>
      <c r="AG271" s="3">
        <v>0</v>
      </c>
      <c r="AH271" s="3">
        <v>0</v>
      </c>
      <c r="AI271" s="3">
        <v>0</v>
      </c>
      <c r="AJ271" s="3">
        <v>0</v>
      </c>
      <c r="AK271" s="3">
        <v>0</v>
      </c>
      <c r="AL271" s="3">
        <v>0</v>
      </c>
      <c r="AM271" s="3">
        <v>0</v>
      </c>
      <c r="AN271" s="3">
        <v>47</v>
      </c>
      <c r="AO271" s="3"/>
      <c r="AP271" s="67">
        <v>32067.25</v>
      </c>
      <c r="AQ271" s="3">
        <v>53128</v>
      </c>
      <c r="AR271" s="3">
        <v>32067</v>
      </c>
      <c r="AS271" s="3">
        <v>32067</v>
      </c>
      <c r="AT271" s="3">
        <v>0</v>
      </c>
    </row>
    <row r="272" spans="1:46" x14ac:dyDescent="0.35">
      <c r="A272" t="s">
        <v>736</v>
      </c>
      <c r="B272" t="s">
        <v>737</v>
      </c>
      <c r="C272" t="s">
        <v>891</v>
      </c>
      <c r="D272" t="s">
        <v>929</v>
      </c>
      <c r="F272" t="s">
        <v>65</v>
      </c>
      <c r="G272" s="3">
        <v>37973</v>
      </c>
      <c r="H272" s="3">
        <v>3347993</v>
      </c>
      <c r="I272" s="3">
        <v>3347993</v>
      </c>
      <c r="J272" s="3">
        <v>99756</v>
      </c>
      <c r="K272" s="3">
        <v>2892</v>
      </c>
      <c r="L272" s="3">
        <v>0</v>
      </c>
      <c r="M272" s="3">
        <v>3645</v>
      </c>
      <c r="N272" s="3">
        <v>0</v>
      </c>
      <c r="O272" s="3">
        <v>51415</v>
      </c>
      <c r="P272" s="3">
        <v>41084</v>
      </c>
      <c r="Q272" s="3">
        <v>0</v>
      </c>
      <c r="R272" s="3">
        <v>0</v>
      </c>
      <c r="S272" s="3">
        <v>0</v>
      </c>
      <c r="T272" s="3">
        <v>0</v>
      </c>
      <c r="U272" s="3">
        <v>0</v>
      </c>
      <c r="V272" s="3">
        <v>0</v>
      </c>
      <c r="W272" s="3">
        <v>5888</v>
      </c>
      <c r="X272" s="3">
        <v>0</v>
      </c>
      <c r="Y272" s="3">
        <v>0</v>
      </c>
      <c r="Z272" s="3">
        <v>0</v>
      </c>
      <c r="AA272" s="67">
        <v>153510</v>
      </c>
      <c r="AB272" s="67">
        <v>51170</v>
      </c>
      <c r="AC272" s="3">
        <v>409882</v>
      </c>
      <c r="AD272" s="3">
        <v>0</v>
      </c>
      <c r="AE272" s="3">
        <v>0</v>
      </c>
      <c r="AF272" s="3">
        <v>452792</v>
      </c>
      <c r="AG272" s="3">
        <v>0</v>
      </c>
      <c r="AH272" s="3">
        <v>0</v>
      </c>
      <c r="AI272" s="3">
        <v>0</v>
      </c>
      <c r="AJ272" s="3">
        <v>0</v>
      </c>
      <c r="AK272" s="3">
        <v>0</v>
      </c>
      <c r="AL272" s="3">
        <v>0</v>
      </c>
      <c r="AM272" s="3">
        <v>0</v>
      </c>
      <c r="AN272" s="3">
        <v>5000</v>
      </c>
      <c r="AO272" s="3"/>
      <c r="AP272" s="67">
        <v>918844</v>
      </c>
      <c r="AQ272" s="3">
        <v>1072354</v>
      </c>
      <c r="AR272" s="3">
        <v>918844</v>
      </c>
      <c r="AS272" s="3">
        <v>918844</v>
      </c>
      <c r="AT272" s="3">
        <v>0</v>
      </c>
    </row>
    <row r="273" spans="1:46" x14ac:dyDescent="0.35">
      <c r="A273" t="s">
        <v>738</v>
      </c>
      <c r="B273" t="s">
        <v>739</v>
      </c>
      <c r="C273" t="s">
        <v>399</v>
      </c>
      <c r="D273" t="s">
        <v>929</v>
      </c>
      <c r="F273" t="s">
        <v>65</v>
      </c>
      <c r="G273" s="3">
        <v>1774</v>
      </c>
      <c r="H273" s="3">
        <v>156410</v>
      </c>
      <c r="I273" s="3">
        <v>156410</v>
      </c>
      <c r="J273" s="3">
        <v>0</v>
      </c>
      <c r="K273" s="3">
        <v>0</v>
      </c>
      <c r="L273" s="3">
        <v>1000</v>
      </c>
      <c r="M273" s="3">
        <v>4700</v>
      </c>
      <c r="N273" s="3">
        <v>0</v>
      </c>
      <c r="O273" s="3">
        <v>1143</v>
      </c>
      <c r="P273" s="3">
        <v>0</v>
      </c>
      <c r="Q273" s="3">
        <v>0</v>
      </c>
      <c r="R273" s="3">
        <v>0</v>
      </c>
      <c r="S273" s="3">
        <v>0</v>
      </c>
      <c r="T273" s="3">
        <v>0</v>
      </c>
      <c r="U273" s="3">
        <v>0</v>
      </c>
      <c r="V273" s="3">
        <v>0</v>
      </c>
      <c r="W273" s="3">
        <v>991</v>
      </c>
      <c r="X273" s="3">
        <v>0</v>
      </c>
      <c r="Y273" s="3">
        <v>0</v>
      </c>
      <c r="Z273" s="3">
        <v>0</v>
      </c>
      <c r="AA273" s="67">
        <v>5875.5</v>
      </c>
      <c r="AB273" s="67">
        <v>1958.5</v>
      </c>
      <c r="AC273" s="3">
        <v>2287</v>
      </c>
      <c r="AD273" s="3">
        <v>0</v>
      </c>
      <c r="AE273" s="3">
        <v>0</v>
      </c>
      <c r="AF273" s="3">
        <v>0</v>
      </c>
      <c r="AG273" s="3">
        <v>0</v>
      </c>
      <c r="AH273" s="3">
        <v>0</v>
      </c>
      <c r="AI273" s="3">
        <v>0</v>
      </c>
      <c r="AJ273" s="3">
        <v>0</v>
      </c>
      <c r="AK273" s="3">
        <v>0</v>
      </c>
      <c r="AL273" s="3">
        <v>0</v>
      </c>
      <c r="AM273" s="3">
        <v>0</v>
      </c>
      <c r="AN273" s="3">
        <v>4755</v>
      </c>
      <c r="AO273" s="3"/>
      <c r="AP273" s="67">
        <v>9000.5</v>
      </c>
      <c r="AQ273" s="3">
        <v>14876</v>
      </c>
      <c r="AR273" s="3">
        <v>9001</v>
      </c>
      <c r="AS273" s="3">
        <v>9001</v>
      </c>
      <c r="AT273" s="3">
        <v>0</v>
      </c>
    </row>
    <row r="274" spans="1:46" x14ac:dyDescent="0.35">
      <c r="A274" t="s">
        <v>740</v>
      </c>
      <c r="B274" t="s">
        <v>741</v>
      </c>
      <c r="C274" t="s">
        <v>923</v>
      </c>
      <c r="D274" t="s">
        <v>932</v>
      </c>
      <c r="F274" t="s">
        <v>65</v>
      </c>
      <c r="G274" s="3">
        <v>18181</v>
      </c>
      <c r="H274" s="3">
        <v>1602977</v>
      </c>
      <c r="I274" s="3">
        <v>1602977</v>
      </c>
      <c r="J274" s="3">
        <v>50000</v>
      </c>
      <c r="K274" s="3">
        <v>0</v>
      </c>
      <c r="L274" s="3">
        <v>0</v>
      </c>
      <c r="M274" s="3">
        <v>0</v>
      </c>
      <c r="N274" s="3">
        <v>0</v>
      </c>
      <c r="O274" s="3">
        <v>2000</v>
      </c>
      <c r="P274" s="3">
        <v>30000</v>
      </c>
      <c r="Q274" s="3">
        <v>0</v>
      </c>
      <c r="R274" s="3">
        <v>35000</v>
      </c>
      <c r="S274" s="3">
        <v>0</v>
      </c>
      <c r="T274" s="3">
        <v>0</v>
      </c>
      <c r="U274" s="3">
        <v>0</v>
      </c>
      <c r="V274" s="3">
        <v>0</v>
      </c>
      <c r="W274" s="3">
        <v>25000</v>
      </c>
      <c r="X274" s="3">
        <v>20000</v>
      </c>
      <c r="Y274" s="3">
        <v>0</v>
      </c>
      <c r="Z274" s="3">
        <v>10000</v>
      </c>
      <c r="AA274" s="67">
        <v>129000</v>
      </c>
      <c r="AB274" s="67">
        <v>43000</v>
      </c>
      <c r="AC274" s="3">
        <v>40000</v>
      </c>
      <c r="AD274" s="3">
        <v>25000</v>
      </c>
      <c r="AE274" s="3">
        <v>0</v>
      </c>
      <c r="AF274" s="3">
        <v>200000</v>
      </c>
      <c r="AG274" s="3">
        <v>0</v>
      </c>
      <c r="AH274" s="3">
        <v>0</v>
      </c>
      <c r="AI274" s="3">
        <v>0</v>
      </c>
      <c r="AJ274" s="3">
        <v>0</v>
      </c>
      <c r="AK274" s="3">
        <v>5000</v>
      </c>
      <c r="AL274" s="3">
        <v>100000</v>
      </c>
      <c r="AM274" s="3">
        <v>0</v>
      </c>
      <c r="AN274" s="3">
        <v>30000</v>
      </c>
      <c r="AO274" s="3"/>
      <c r="AP274" s="67">
        <v>443000</v>
      </c>
      <c r="AQ274" s="3">
        <v>572000</v>
      </c>
      <c r="AR274" s="3">
        <v>443000</v>
      </c>
      <c r="AS274" s="3">
        <v>443000</v>
      </c>
      <c r="AT274" s="3">
        <v>0</v>
      </c>
    </row>
    <row r="275" spans="1:46" x14ac:dyDescent="0.35">
      <c r="A275" t="s">
        <v>742</v>
      </c>
      <c r="B275" t="s">
        <v>743</v>
      </c>
      <c r="C275" t="s">
        <v>921</v>
      </c>
      <c r="D275" t="s">
        <v>934</v>
      </c>
      <c r="F275" t="s">
        <v>72</v>
      </c>
      <c r="G275" s="3">
        <v>81562</v>
      </c>
      <c r="H275" s="3">
        <v>7191135</v>
      </c>
      <c r="I275" s="3">
        <v>7191135</v>
      </c>
      <c r="J275" s="3">
        <v>0</v>
      </c>
      <c r="K275" s="3">
        <v>0</v>
      </c>
      <c r="L275" s="3">
        <v>0</v>
      </c>
      <c r="M275" s="3">
        <v>0</v>
      </c>
      <c r="N275" s="3">
        <v>0</v>
      </c>
      <c r="O275" s="3">
        <v>0</v>
      </c>
      <c r="P275" s="3">
        <v>0</v>
      </c>
      <c r="Q275" s="3">
        <v>0</v>
      </c>
      <c r="R275" s="3">
        <v>0</v>
      </c>
      <c r="S275" s="3">
        <v>0</v>
      </c>
      <c r="T275" s="3">
        <v>0</v>
      </c>
      <c r="U275" s="3">
        <v>0</v>
      </c>
      <c r="V275" s="3">
        <v>0</v>
      </c>
      <c r="W275" s="3">
        <v>0</v>
      </c>
      <c r="X275" s="3">
        <v>0</v>
      </c>
      <c r="Y275" s="3">
        <v>0</v>
      </c>
      <c r="Z275" s="3">
        <v>0</v>
      </c>
      <c r="AA275" s="67">
        <v>0</v>
      </c>
      <c r="AB275" s="67">
        <v>0</v>
      </c>
      <c r="AC275" s="3">
        <v>0</v>
      </c>
      <c r="AD275" s="3">
        <v>0</v>
      </c>
      <c r="AE275" s="3">
        <v>0</v>
      </c>
      <c r="AF275" s="3">
        <v>0</v>
      </c>
      <c r="AG275" s="3">
        <v>0</v>
      </c>
      <c r="AH275" s="3">
        <v>0</v>
      </c>
      <c r="AI275" s="3">
        <v>0</v>
      </c>
      <c r="AJ275" s="3">
        <v>0</v>
      </c>
      <c r="AK275" s="3">
        <v>0</v>
      </c>
      <c r="AL275" s="3">
        <v>0</v>
      </c>
      <c r="AM275" s="3">
        <v>0</v>
      </c>
      <c r="AN275" s="3">
        <v>0</v>
      </c>
      <c r="AO275" s="3"/>
      <c r="AP275" s="67">
        <v>0</v>
      </c>
      <c r="AQ275" s="3">
        <v>0</v>
      </c>
      <c r="AR275" s="3">
        <v>0</v>
      </c>
      <c r="AS275" s="3">
        <v>0</v>
      </c>
      <c r="AT275" s="3">
        <v>0</v>
      </c>
    </row>
    <row r="276" spans="1:46" x14ac:dyDescent="0.35">
      <c r="A276" t="s">
        <v>744</v>
      </c>
      <c r="B276" t="s">
        <v>745</v>
      </c>
      <c r="C276" t="s">
        <v>928</v>
      </c>
      <c r="D276" t="s">
        <v>926</v>
      </c>
      <c r="F276" t="s">
        <v>65</v>
      </c>
      <c r="G276" s="3">
        <v>17806</v>
      </c>
      <c r="H276" s="3">
        <v>1569914</v>
      </c>
      <c r="I276" s="3">
        <v>1569914</v>
      </c>
      <c r="J276" s="3">
        <v>111000</v>
      </c>
      <c r="K276" s="3">
        <v>3000</v>
      </c>
      <c r="L276" s="3">
        <v>0</v>
      </c>
      <c r="M276" s="3">
        <v>17000</v>
      </c>
      <c r="N276" s="3">
        <v>1000</v>
      </c>
      <c r="O276" s="3">
        <v>46059</v>
      </c>
      <c r="P276" s="3">
        <v>101654</v>
      </c>
      <c r="Q276" s="3">
        <v>0</v>
      </c>
      <c r="R276" s="3">
        <v>36960</v>
      </c>
      <c r="S276" s="3">
        <v>0</v>
      </c>
      <c r="T276" s="3">
        <v>0</v>
      </c>
      <c r="U276" s="3">
        <v>0</v>
      </c>
      <c r="V276" s="3">
        <v>0</v>
      </c>
      <c r="W276" s="3">
        <v>120367</v>
      </c>
      <c r="X276" s="3">
        <v>0</v>
      </c>
      <c r="Y276" s="3">
        <v>0</v>
      </c>
      <c r="Z276" s="3">
        <v>0</v>
      </c>
      <c r="AA276" s="67">
        <v>327780</v>
      </c>
      <c r="AB276" s="67">
        <v>109260</v>
      </c>
      <c r="AC276" s="3">
        <v>40358</v>
      </c>
      <c r="AD276" s="3">
        <v>0</v>
      </c>
      <c r="AE276" s="3">
        <v>0</v>
      </c>
      <c r="AF276" s="3">
        <v>200000</v>
      </c>
      <c r="AG276" s="3">
        <v>0</v>
      </c>
      <c r="AH276" s="3">
        <v>0</v>
      </c>
      <c r="AI276" s="3">
        <v>0</v>
      </c>
      <c r="AJ276" s="3">
        <v>0</v>
      </c>
      <c r="AK276" s="3">
        <v>0</v>
      </c>
      <c r="AL276" s="3">
        <v>0</v>
      </c>
      <c r="AM276" s="3">
        <v>0</v>
      </c>
      <c r="AN276" s="3">
        <v>331795</v>
      </c>
      <c r="AO276" s="3"/>
      <c r="AP276" s="67">
        <v>681413</v>
      </c>
      <c r="AQ276" s="3">
        <v>1009193</v>
      </c>
      <c r="AR276" s="3">
        <v>681413</v>
      </c>
      <c r="AS276" s="3">
        <v>681413</v>
      </c>
      <c r="AT276" s="3">
        <v>0</v>
      </c>
    </row>
    <row r="277" spans="1:46" x14ac:dyDescent="0.35">
      <c r="A277" t="s">
        <v>746</v>
      </c>
      <c r="B277" t="s">
        <v>747</v>
      </c>
      <c r="C277" t="s">
        <v>928</v>
      </c>
      <c r="D277" t="s">
        <v>926</v>
      </c>
      <c r="F277" t="s">
        <v>65</v>
      </c>
      <c r="G277" s="3">
        <v>6196</v>
      </c>
      <c r="H277" s="3">
        <v>546287</v>
      </c>
      <c r="I277" s="3">
        <v>546287</v>
      </c>
      <c r="J277" s="3">
        <v>20000</v>
      </c>
      <c r="K277" s="3">
        <v>5000</v>
      </c>
      <c r="L277" s="3">
        <v>0</v>
      </c>
      <c r="M277" s="3">
        <v>10000</v>
      </c>
      <c r="N277" s="3">
        <v>8300</v>
      </c>
      <c r="O277" s="3">
        <v>46887</v>
      </c>
      <c r="P277" s="3">
        <v>30500</v>
      </c>
      <c r="Q277" s="3">
        <v>0</v>
      </c>
      <c r="R277" s="3">
        <v>65000</v>
      </c>
      <c r="S277" s="3">
        <v>0</v>
      </c>
      <c r="T277" s="3">
        <v>0</v>
      </c>
      <c r="U277" s="3">
        <v>0</v>
      </c>
      <c r="V277" s="3">
        <v>0</v>
      </c>
      <c r="W277" s="3">
        <v>0</v>
      </c>
      <c r="X277" s="3">
        <v>0</v>
      </c>
      <c r="Y277" s="3">
        <v>0</v>
      </c>
      <c r="Z277" s="3">
        <v>0</v>
      </c>
      <c r="AA277" s="67">
        <v>139265.25</v>
      </c>
      <c r="AB277" s="67">
        <v>46421.75</v>
      </c>
      <c r="AC277" s="3">
        <v>3480</v>
      </c>
      <c r="AD277" s="3">
        <v>0</v>
      </c>
      <c r="AE277" s="3">
        <v>0</v>
      </c>
      <c r="AF277" s="3">
        <v>500</v>
      </c>
      <c r="AG277" s="3">
        <v>0</v>
      </c>
      <c r="AH277" s="3">
        <v>0</v>
      </c>
      <c r="AI277" s="3">
        <v>0</v>
      </c>
      <c r="AJ277" s="3">
        <v>0</v>
      </c>
      <c r="AK277" s="3">
        <v>0</v>
      </c>
      <c r="AL277" s="3">
        <v>0</v>
      </c>
      <c r="AM277" s="3">
        <v>0</v>
      </c>
      <c r="AN277" s="3">
        <v>173028</v>
      </c>
      <c r="AO277" s="3"/>
      <c r="AP277" s="67">
        <v>223429.75</v>
      </c>
      <c r="AQ277" s="3">
        <v>362695</v>
      </c>
      <c r="AR277" s="3">
        <v>223430</v>
      </c>
      <c r="AS277" s="3">
        <v>223430</v>
      </c>
      <c r="AT277" s="3">
        <v>0</v>
      </c>
    </row>
    <row r="278" spans="1:46" x14ac:dyDescent="0.35">
      <c r="A278" t="s">
        <v>748</v>
      </c>
      <c r="B278" t="s">
        <v>749</v>
      </c>
      <c r="C278" t="s">
        <v>891</v>
      </c>
      <c r="D278" t="s">
        <v>931</v>
      </c>
      <c r="F278" t="s">
        <v>72</v>
      </c>
      <c r="G278" s="3">
        <v>10169</v>
      </c>
      <c r="H278" s="3">
        <v>896577</v>
      </c>
      <c r="I278" s="3">
        <v>896577</v>
      </c>
      <c r="J278" s="3">
        <v>0</v>
      </c>
      <c r="K278" s="3">
        <v>0</v>
      </c>
      <c r="L278" s="3">
        <v>0</v>
      </c>
      <c r="M278" s="3">
        <v>0</v>
      </c>
      <c r="N278" s="3">
        <v>0</v>
      </c>
      <c r="O278" s="3">
        <v>0</v>
      </c>
      <c r="P278" s="3">
        <v>0</v>
      </c>
      <c r="Q278" s="3">
        <v>0</v>
      </c>
      <c r="R278" s="3">
        <v>0</v>
      </c>
      <c r="S278" s="3">
        <v>0</v>
      </c>
      <c r="T278" s="3">
        <v>0</v>
      </c>
      <c r="U278" s="3">
        <v>0</v>
      </c>
      <c r="V278" s="3">
        <v>0</v>
      </c>
      <c r="W278" s="3">
        <v>0</v>
      </c>
      <c r="X278" s="3">
        <v>0</v>
      </c>
      <c r="Y278" s="3">
        <v>0</v>
      </c>
      <c r="Z278" s="3">
        <v>0</v>
      </c>
      <c r="AA278" s="67">
        <v>0</v>
      </c>
      <c r="AB278" s="67">
        <v>0</v>
      </c>
      <c r="AC278" s="3">
        <v>0</v>
      </c>
      <c r="AD278" s="3">
        <v>0</v>
      </c>
      <c r="AE278" s="3">
        <v>0</v>
      </c>
      <c r="AF278" s="3">
        <v>0</v>
      </c>
      <c r="AG278" s="3">
        <v>0</v>
      </c>
      <c r="AH278" s="3">
        <v>0</v>
      </c>
      <c r="AI278" s="3">
        <v>0</v>
      </c>
      <c r="AJ278" s="3">
        <v>0</v>
      </c>
      <c r="AK278" s="3">
        <v>0</v>
      </c>
      <c r="AL278" s="3">
        <v>0</v>
      </c>
      <c r="AM278" s="3">
        <v>0</v>
      </c>
      <c r="AN278" s="3">
        <v>0</v>
      </c>
      <c r="AO278" s="3"/>
      <c r="AP278" s="67">
        <v>0</v>
      </c>
      <c r="AQ278" s="3">
        <v>0</v>
      </c>
      <c r="AR278" s="3">
        <v>0</v>
      </c>
      <c r="AS278" s="3">
        <v>0</v>
      </c>
      <c r="AT278" s="3">
        <v>0</v>
      </c>
    </row>
    <row r="279" spans="1:46" x14ac:dyDescent="0.35">
      <c r="A279" t="s">
        <v>750</v>
      </c>
      <c r="B279" t="s">
        <v>751</v>
      </c>
      <c r="C279" t="s">
        <v>891</v>
      </c>
      <c r="D279" t="s">
        <v>926</v>
      </c>
      <c r="F279" t="s">
        <v>65</v>
      </c>
      <c r="G279" s="3">
        <v>16931</v>
      </c>
      <c r="H279" s="3">
        <v>1492768</v>
      </c>
      <c r="I279" s="3">
        <v>1492768</v>
      </c>
      <c r="J279" s="3">
        <v>39165</v>
      </c>
      <c r="K279" s="3">
        <v>1346</v>
      </c>
      <c r="L279" s="3">
        <v>4406</v>
      </c>
      <c r="M279" s="3">
        <v>0</v>
      </c>
      <c r="N279" s="3">
        <v>0</v>
      </c>
      <c r="O279" s="3">
        <v>18888</v>
      </c>
      <c r="P279" s="3">
        <v>31370</v>
      </c>
      <c r="Q279" s="3">
        <v>0</v>
      </c>
      <c r="R279" s="3">
        <v>1500</v>
      </c>
      <c r="S279" s="3">
        <v>0</v>
      </c>
      <c r="T279" s="3">
        <v>0</v>
      </c>
      <c r="U279" s="3">
        <v>0</v>
      </c>
      <c r="V279" s="3">
        <v>0</v>
      </c>
      <c r="W279" s="3">
        <v>19100</v>
      </c>
      <c r="X279" s="3">
        <v>0</v>
      </c>
      <c r="Y279" s="3">
        <v>0</v>
      </c>
      <c r="Z279" s="3">
        <v>0</v>
      </c>
      <c r="AA279" s="67">
        <v>86831.25</v>
      </c>
      <c r="AB279" s="67">
        <v>28943.75</v>
      </c>
      <c r="AC279" s="3">
        <v>34595</v>
      </c>
      <c r="AD279" s="3">
        <v>60000</v>
      </c>
      <c r="AE279" s="3">
        <v>0</v>
      </c>
      <c r="AF279" s="3">
        <v>17000</v>
      </c>
      <c r="AG279" s="3">
        <v>0</v>
      </c>
      <c r="AH279" s="3">
        <v>0</v>
      </c>
      <c r="AI279" s="3">
        <v>0</v>
      </c>
      <c r="AJ279" s="3">
        <v>0</v>
      </c>
      <c r="AK279" s="3">
        <v>0</v>
      </c>
      <c r="AL279" s="3">
        <v>0</v>
      </c>
      <c r="AM279" s="3">
        <v>0</v>
      </c>
      <c r="AN279" s="3">
        <v>0</v>
      </c>
      <c r="AO279" s="3"/>
      <c r="AP279" s="67">
        <v>140538.75</v>
      </c>
      <c r="AQ279" s="3">
        <v>227370</v>
      </c>
      <c r="AR279" s="3">
        <v>140539</v>
      </c>
      <c r="AS279" s="3">
        <v>140539</v>
      </c>
      <c r="AT279" s="3">
        <v>0</v>
      </c>
    </row>
    <row r="280" spans="1:46" x14ac:dyDescent="0.35">
      <c r="A280" t="s">
        <v>752</v>
      </c>
      <c r="B280" t="s">
        <v>753</v>
      </c>
      <c r="C280" t="s">
        <v>435</v>
      </c>
      <c r="D280" t="s">
        <v>926</v>
      </c>
      <c r="F280" t="s">
        <v>65</v>
      </c>
      <c r="G280" s="3">
        <v>9793</v>
      </c>
      <c r="H280" s="3">
        <v>863426</v>
      </c>
      <c r="I280" s="3">
        <v>863426</v>
      </c>
      <c r="J280" s="3">
        <v>11100</v>
      </c>
      <c r="K280" s="3">
        <v>0</v>
      </c>
      <c r="L280" s="3">
        <v>11800</v>
      </c>
      <c r="M280" s="3">
        <v>2000</v>
      </c>
      <c r="N280" s="3">
        <v>0</v>
      </c>
      <c r="O280" s="3">
        <v>13153</v>
      </c>
      <c r="P280" s="3">
        <v>17500</v>
      </c>
      <c r="Q280" s="3">
        <v>0</v>
      </c>
      <c r="R280" s="3">
        <v>0</v>
      </c>
      <c r="S280" s="3">
        <v>0</v>
      </c>
      <c r="T280" s="3">
        <v>0</v>
      </c>
      <c r="U280" s="3">
        <v>0</v>
      </c>
      <c r="V280" s="3">
        <v>0</v>
      </c>
      <c r="W280" s="3">
        <v>1600</v>
      </c>
      <c r="X280" s="3">
        <v>0</v>
      </c>
      <c r="Y280" s="3">
        <v>0</v>
      </c>
      <c r="Z280" s="3">
        <v>0</v>
      </c>
      <c r="AA280" s="67">
        <v>42864.75</v>
      </c>
      <c r="AB280" s="67">
        <v>14288.25</v>
      </c>
      <c r="AC280" s="3">
        <v>5800</v>
      </c>
      <c r="AD280" s="3">
        <v>3420</v>
      </c>
      <c r="AE280" s="3">
        <v>0</v>
      </c>
      <c r="AF280" s="3">
        <v>0</v>
      </c>
      <c r="AG280" s="3">
        <v>0</v>
      </c>
      <c r="AH280" s="3">
        <v>0</v>
      </c>
      <c r="AI280" s="3">
        <v>0</v>
      </c>
      <c r="AJ280" s="3">
        <v>0</v>
      </c>
      <c r="AK280" s="3">
        <v>0</v>
      </c>
      <c r="AL280" s="3">
        <v>0</v>
      </c>
      <c r="AM280" s="3">
        <v>0</v>
      </c>
      <c r="AN280" s="3">
        <v>0</v>
      </c>
      <c r="AO280" s="3"/>
      <c r="AP280" s="67">
        <v>23508.25</v>
      </c>
      <c r="AQ280" s="3">
        <v>66373</v>
      </c>
      <c r="AR280" s="3">
        <v>23508</v>
      </c>
      <c r="AS280" s="3">
        <v>23508</v>
      </c>
      <c r="AT280" s="3">
        <v>0</v>
      </c>
    </row>
    <row r="281" spans="1:46" x14ac:dyDescent="0.35">
      <c r="A281" t="s">
        <v>754</v>
      </c>
      <c r="B281" t="s">
        <v>755</v>
      </c>
      <c r="C281" t="s">
        <v>891</v>
      </c>
      <c r="D281" t="s">
        <v>929</v>
      </c>
      <c r="F281" t="s">
        <v>65</v>
      </c>
      <c r="G281" s="3">
        <v>11971</v>
      </c>
      <c r="H281" s="3">
        <v>1055456</v>
      </c>
      <c r="I281" s="3">
        <v>1055456</v>
      </c>
      <c r="J281" s="3">
        <v>158</v>
      </c>
      <c r="K281" s="3">
        <v>0</v>
      </c>
      <c r="L281" s="3">
        <v>0</v>
      </c>
      <c r="M281" s="3">
        <v>5000</v>
      </c>
      <c r="N281" s="3">
        <v>90</v>
      </c>
      <c r="O281" s="3">
        <v>888</v>
      </c>
      <c r="P281" s="3">
        <v>4087</v>
      </c>
      <c r="Q281" s="3">
        <v>0</v>
      </c>
      <c r="R281" s="3">
        <v>0</v>
      </c>
      <c r="S281" s="3">
        <v>0</v>
      </c>
      <c r="T281" s="3">
        <v>0</v>
      </c>
      <c r="U281" s="3">
        <v>0</v>
      </c>
      <c r="V281" s="3">
        <v>0</v>
      </c>
      <c r="W281" s="3">
        <v>0</v>
      </c>
      <c r="X281" s="3">
        <v>0</v>
      </c>
      <c r="Y281" s="3">
        <v>0</v>
      </c>
      <c r="Z281" s="3">
        <v>0</v>
      </c>
      <c r="AA281" s="67">
        <v>7667.25</v>
      </c>
      <c r="AB281" s="67">
        <v>2555.75</v>
      </c>
      <c r="AC281" s="3">
        <v>626</v>
      </c>
      <c r="AD281" s="3">
        <v>0</v>
      </c>
      <c r="AE281" s="3">
        <v>0</v>
      </c>
      <c r="AF281" s="3">
        <v>0</v>
      </c>
      <c r="AG281" s="3">
        <v>0</v>
      </c>
      <c r="AH281" s="3">
        <v>0</v>
      </c>
      <c r="AI281" s="3">
        <v>0</v>
      </c>
      <c r="AJ281" s="3">
        <v>0</v>
      </c>
      <c r="AK281" s="3">
        <v>0</v>
      </c>
      <c r="AL281" s="3">
        <v>0</v>
      </c>
      <c r="AM281" s="3">
        <v>0</v>
      </c>
      <c r="AN281" s="3">
        <v>0</v>
      </c>
      <c r="AO281" s="3"/>
      <c r="AP281" s="67">
        <v>3181.75</v>
      </c>
      <c r="AQ281" s="3">
        <v>10849</v>
      </c>
      <c r="AR281" s="3">
        <v>3182</v>
      </c>
      <c r="AS281" s="3">
        <v>3182</v>
      </c>
      <c r="AT281" s="3">
        <v>0</v>
      </c>
    </row>
    <row r="282" spans="1:46" x14ac:dyDescent="0.35">
      <c r="A282" t="s">
        <v>756</v>
      </c>
      <c r="B282" t="s">
        <v>757</v>
      </c>
      <c r="C282" t="s">
        <v>435</v>
      </c>
      <c r="D282" t="s">
        <v>926</v>
      </c>
      <c r="F282" t="s">
        <v>65</v>
      </c>
      <c r="G282" s="3">
        <v>155032</v>
      </c>
      <c r="H282" s="3">
        <v>13668817</v>
      </c>
      <c r="I282" s="3">
        <v>13668817</v>
      </c>
      <c r="J282" s="3">
        <v>518054</v>
      </c>
      <c r="K282" s="3">
        <v>5300</v>
      </c>
      <c r="L282" s="3">
        <v>0</v>
      </c>
      <c r="M282" s="3">
        <v>0</v>
      </c>
      <c r="N282" s="3">
        <v>24857</v>
      </c>
      <c r="O282" s="3">
        <v>289249</v>
      </c>
      <c r="P282" s="3">
        <v>518215</v>
      </c>
      <c r="Q282" s="3">
        <v>0</v>
      </c>
      <c r="R282" s="3">
        <v>0</v>
      </c>
      <c r="S282" s="3">
        <v>0</v>
      </c>
      <c r="T282" s="3">
        <v>994795</v>
      </c>
      <c r="U282" s="3">
        <v>0</v>
      </c>
      <c r="V282" s="3">
        <v>0</v>
      </c>
      <c r="W282" s="3">
        <v>6046</v>
      </c>
      <c r="X282" s="3">
        <v>241</v>
      </c>
      <c r="Y282" s="3">
        <v>5000</v>
      </c>
      <c r="Z282" s="3">
        <v>1643494</v>
      </c>
      <c r="AA282" s="67">
        <v>3003938.25</v>
      </c>
      <c r="AB282" s="67">
        <v>1001312.75</v>
      </c>
      <c r="AC282" s="3">
        <v>485147</v>
      </c>
      <c r="AD282" s="3">
        <v>0</v>
      </c>
      <c r="AE282" s="3">
        <v>0</v>
      </c>
      <c r="AF282" s="3">
        <v>2722344</v>
      </c>
      <c r="AG282" s="3">
        <v>1537926</v>
      </c>
      <c r="AH282" s="3">
        <v>750099</v>
      </c>
      <c r="AI282" s="3">
        <v>0</v>
      </c>
      <c r="AJ282" s="3">
        <v>0</v>
      </c>
      <c r="AK282" s="3">
        <v>0</v>
      </c>
      <c r="AL282" s="3">
        <v>0</v>
      </c>
      <c r="AM282" s="3">
        <v>0</v>
      </c>
      <c r="AN282" s="3">
        <v>0</v>
      </c>
      <c r="AO282" s="3"/>
      <c r="AP282" s="67">
        <v>6496828.75</v>
      </c>
      <c r="AQ282" s="3">
        <v>9500767</v>
      </c>
      <c r="AR282" s="3">
        <v>6496829</v>
      </c>
      <c r="AS282" s="3">
        <v>6496829</v>
      </c>
      <c r="AT282" s="3">
        <v>0</v>
      </c>
    </row>
    <row r="283" spans="1:46" x14ac:dyDescent="0.35">
      <c r="A283" t="s">
        <v>758</v>
      </c>
      <c r="B283" t="s">
        <v>759</v>
      </c>
      <c r="C283" t="s">
        <v>891</v>
      </c>
      <c r="D283" t="s">
        <v>929</v>
      </c>
      <c r="F283" t="s">
        <v>65</v>
      </c>
      <c r="G283" s="3">
        <v>8190</v>
      </c>
      <c r="H283" s="3">
        <v>722094</v>
      </c>
      <c r="I283" s="3">
        <v>722094</v>
      </c>
      <c r="J283" s="3">
        <v>0</v>
      </c>
      <c r="K283" s="3">
        <v>0</v>
      </c>
      <c r="L283" s="3">
        <v>0</v>
      </c>
      <c r="M283" s="3">
        <v>0</v>
      </c>
      <c r="N283" s="3">
        <v>0</v>
      </c>
      <c r="O283" s="3">
        <v>17500</v>
      </c>
      <c r="P283" s="3">
        <v>29500</v>
      </c>
      <c r="Q283" s="3">
        <v>0</v>
      </c>
      <c r="R283" s="3">
        <v>0</v>
      </c>
      <c r="S283" s="3">
        <v>0</v>
      </c>
      <c r="T283" s="3">
        <v>0</v>
      </c>
      <c r="U283" s="3">
        <v>0</v>
      </c>
      <c r="V283" s="3">
        <v>0</v>
      </c>
      <c r="W283" s="3">
        <v>0</v>
      </c>
      <c r="X283" s="3">
        <v>1000</v>
      </c>
      <c r="Y283" s="3">
        <v>0</v>
      </c>
      <c r="Z283" s="3">
        <v>3000</v>
      </c>
      <c r="AA283" s="67">
        <v>38250</v>
      </c>
      <c r="AB283" s="67">
        <v>12750</v>
      </c>
      <c r="AC283" s="3">
        <v>1000</v>
      </c>
      <c r="AD283" s="3">
        <v>0</v>
      </c>
      <c r="AE283" s="3">
        <v>0</v>
      </c>
      <c r="AF283" s="3">
        <v>5000</v>
      </c>
      <c r="AG283" s="3">
        <v>0</v>
      </c>
      <c r="AH283" s="3">
        <v>0</v>
      </c>
      <c r="AI283" s="3">
        <v>0</v>
      </c>
      <c r="AJ283" s="3">
        <v>0</v>
      </c>
      <c r="AK283" s="3">
        <v>0</v>
      </c>
      <c r="AL283" s="3">
        <v>0</v>
      </c>
      <c r="AM283" s="3">
        <v>0</v>
      </c>
      <c r="AN283" s="3">
        <v>38250</v>
      </c>
      <c r="AO283" s="3"/>
      <c r="AP283" s="67">
        <v>57000</v>
      </c>
      <c r="AQ283" s="3">
        <v>95250</v>
      </c>
      <c r="AR283" s="3">
        <v>57000</v>
      </c>
      <c r="AS283" s="3">
        <v>57000</v>
      </c>
      <c r="AT283" s="3">
        <v>0</v>
      </c>
    </row>
    <row r="284" spans="1:46" x14ac:dyDescent="0.35">
      <c r="A284" t="s">
        <v>760</v>
      </c>
      <c r="B284" t="s">
        <v>761</v>
      </c>
      <c r="C284" t="s">
        <v>925</v>
      </c>
      <c r="D284" t="s">
        <v>926</v>
      </c>
      <c r="F284" t="s">
        <v>65</v>
      </c>
      <c r="G284" s="3">
        <v>1903</v>
      </c>
      <c r="H284" s="3">
        <v>167783</v>
      </c>
      <c r="I284" s="3">
        <v>167783</v>
      </c>
      <c r="J284" s="3">
        <v>0</v>
      </c>
      <c r="K284" s="3">
        <v>0</v>
      </c>
      <c r="L284" s="3">
        <v>0</v>
      </c>
      <c r="M284" s="3">
        <v>0</v>
      </c>
      <c r="N284" s="3">
        <v>0</v>
      </c>
      <c r="O284" s="3">
        <v>920</v>
      </c>
      <c r="P284" s="3">
        <v>368</v>
      </c>
      <c r="Q284" s="3">
        <v>0</v>
      </c>
      <c r="R284" s="3">
        <v>0</v>
      </c>
      <c r="S284" s="3">
        <v>0</v>
      </c>
      <c r="T284" s="3">
        <v>0</v>
      </c>
      <c r="U284" s="3">
        <v>0</v>
      </c>
      <c r="V284" s="3">
        <v>0</v>
      </c>
      <c r="W284" s="3">
        <v>1185</v>
      </c>
      <c r="X284" s="3">
        <v>0</v>
      </c>
      <c r="Y284" s="3">
        <v>0</v>
      </c>
      <c r="Z284" s="3">
        <v>0</v>
      </c>
      <c r="AA284" s="67">
        <v>1854.75</v>
      </c>
      <c r="AB284" s="67">
        <v>618.25</v>
      </c>
      <c r="AC284" s="3">
        <v>6094</v>
      </c>
      <c r="AD284" s="3">
        <v>0</v>
      </c>
      <c r="AE284" s="3">
        <v>0</v>
      </c>
      <c r="AF284" s="3">
        <v>0</v>
      </c>
      <c r="AG284" s="3">
        <v>0</v>
      </c>
      <c r="AH284" s="3">
        <v>0</v>
      </c>
      <c r="AI284" s="3">
        <v>0</v>
      </c>
      <c r="AJ284" s="3">
        <v>0</v>
      </c>
      <c r="AK284" s="3">
        <v>0</v>
      </c>
      <c r="AL284" s="3">
        <v>0</v>
      </c>
      <c r="AM284" s="3">
        <v>0</v>
      </c>
      <c r="AN284" s="3">
        <v>0</v>
      </c>
      <c r="AO284" s="3"/>
      <c r="AP284" s="67">
        <v>6712.25</v>
      </c>
      <c r="AQ284" s="3">
        <v>8567</v>
      </c>
      <c r="AR284" s="3">
        <v>6712</v>
      </c>
      <c r="AS284" s="3">
        <v>6712</v>
      </c>
      <c r="AT284" s="3">
        <v>0</v>
      </c>
    </row>
    <row r="285" spans="1:46" x14ac:dyDescent="0.35">
      <c r="A285" t="s">
        <v>762</v>
      </c>
      <c r="B285" t="s">
        <v>763</v>
      </c>
      <c r="C285" t="s">
        <v>921</v>
      </c>
      <c r="D285" t="s">
        <v>931</v>
      </c>
      <c r="F285" t="s">
        <v>65</v>
      </c>
      <c r="G285" s="3">
        <v>22729</v>
      </c>
      <c r="H285" s="3">
        <v>2003964</v>
      </c>
      <c r="I285" s="3">
        <v>2003964</v>
      </c>
      <c r="J285" s="3">
        <v>103575</v>
      </c>
      <c r="K285" s="3">
        <v>17249</v>
      </c>
      <c r="L285" s="3">
        <v>44251</v>
      </c>
      <c r="M285" s="3">
        <v>22500</v>
      </c>
      <c r="N285" s="3">
        <v>12000</v>
      </c>
      <c r="O285" s="3">
        <v>157000</v>
      </c>
      <c r="P285" s="3">
        <v>63495</v>
      </c>
      <c r="Q285" s="3">
        <v>0</v>
      </c>
      <c r="R285" s="3">
        <v>15000</v>
      </c>
      <c r="S285" s="3">
        <v>0</v>
      </c>
      <c r="T285" s="3">
        <v>0</v>
      </c>
      <c r="U285" s="3">
        <v>0</v>
      </c>
      <c r="V285" s="3">
        <v>10500</v>
      </c>
      <c r="W285" s="3">
        <v>8500</v>
      </c>
      <c r="X285" s="3">
        <v>5000</v>
      </c>
      <c r="Y285" s="3">
        <v>0</v>
      </c>
      <c r="Z285" s="3">
        <v>12000</v>
      </c>
      <c r="AA285" s="67">
        <v>353302.5</v>
      </c>
      <c r="AB285" s="67">
        <v>117767.5</v>
      </c>
      <c r="AC285" s="3">
        <v>325000</v>
      </c>
      <c r="AD285" s="3">
        <v>0</v>
      </c>
      <c r="AE285" s="3">
        <v>0</v>
      </c>
      <c r="AF285" s="3">
        <v>20000</v>
      </c>
      <c r="AG285" s="3">
        <v>35000</v>
      </c>
      <c r="AH285" s="3">
        <v>42000</v>
      </c>
      <c r="AI285" s="3">
        <v>0</v>
      </c>
      <c r="AJ285" s="3">
        <v>0</v>
      </c>
      <c r="AK285" s="3">
        <v>0</v>
      </c>
      <c r="AL285" s="3">
        <v>0</v>
      </c>
      <c r="AM285" s="3">
        <v>0</v>
      </c>
      <c r="AN285" s="3">
        <v>0</v>
      </c>
      <c r="AO285" s="3"/>
      <c r="AP285" s="67">
        <v>539767.5</v>
      </c>
      <c r="AQ285" s="3">
        <v>893070</v>
      </c>
      <c r="AR285" s="3">
        <v>539768</v>
      </c>
      <c r="AS285" s="3">
        <v>539768</v>
      </c>
      <c r="AT285" s="3">
        <v>0</v>
      </c>
    </row>
    <row r="286" spans="1:46" x14ac:dyDescent="0.35">
      <c r="A286" t="s">
        <v>764</v>
      </c>
      <c r="B286" t="s">
        <v>765</v>
      </c>
      <c r="C286" t="s">
        <v>611</v>
      </c>
      <c r="D286" t="s">
        <v>920</v>
      </c>
      <c r="F286" t="s">
        <v>72</v>
      </c>
      <c r="G286" s="3">
        <v>28950</v>
      </c>
      <c r="H286" s="3">
        <v>2552455</v>
      </c>
      <c r="I286" s="3">
        <v>2552455</v>
      </c>
      <c r="J286" s="3">
        <v>0</v>
      </c>
      <c r="K286" s="3">
        <v>0</v>
      </c>
      <c r="L286" s="3">
        <v>0</v>
      </c>
      <c r="M286" s="3">
        <v>0</v>
      </c>
      <c r="N286" s="3">
        <v>0</v>
      </c>
      <c r="O286" s="3">
        <v>0</v>
      </c>
      <c r="P286" s="3">
        <v>0</v>
      </c>
      <c r="Q286" s="3">
        <v>0</v>
      </c>
      <c r="R286" s="3">
        <v>0</v>
      </c>
      <c r="S286" s="3">
        <v>0</v>
      </c>
      <c r="T286" s="3">
        <v>0</v>
      </c>
      <c r="U286" s="3">
        <v>0</v>
      </c>
      <c r="V286" s="3">
        <v>0</v>
      </c>
      <c r="W286" s="3">
        <v>0</v>
      </c>
      <c r="X286" s="3">
        <v>0</v>
      </c>
      <c r="Y286" s="3">
        <v>0</v>
      </c>
      <c r="Z286" s="3">
        <v>0</v>
      </c>
      <c r="AA286" s="67">
        <v>0</v>
      </c>
      <c r="AB286" s="67">
        <v>0</v>
      </c>
      <c r="AC286" s="3">
        <v>0</v>
      </c>
      <c r="AD286" s="3">
        <v>0</v>
      </c>
      <c r="AE286" s="3">
        <v>0</v>
      </c>
      <c r="AF286" s="3">
        <v>0</v>
      </c>
      <c r="AG286" s="3">
        <v>0</v>
      </c>
      <c r="AH286" s="3">
        <v>0</v>
      </c>
      <c r="AI286" s="3">
        <v>0</v>
      </c>
      <c r="AJ286" s="3">
        <v>0</v>
      </c>
      <c r="AK286" s="3">
        <v>0</v>
      </c>
      <c r="AL286" s="3">
        <v>0</v>
      </c>
      <c r="AM286" s="3">
        <v>0</v>
      </c>
      <c r="AN286" s="3">
        <v>0</v>
      </c>
      <c r="AO286" s="3"/>
      <c r="AP286" s="67">
        <v>0</v>
      </c>
      <c r="AQ286" s="3">
        <v>0</v>
      </c>
      <c r="AR286" s="3">
        <v>0</v>
      </c>
      <c r="AS286" s="3">
        <v>0</v>
      </c>
      <c r="AT286" s="3">
        <v>0</v>
      </c>
    </row>
    <row r="287" spans="1:46" x14ac:dyDescent="0.35">
      <c r="A287" t="s">
        <v>766</v>
      </c>
      <c r="B287" t="s">
        <v>767</v>
      </c>
      <c r="C287" t="s">
        <v>921</v>
      </c>
      <c r="D287" t="s">
        <v>922</v>
      </c>
      <c r="F287" t="s">
        <v>65</v>
      </c>
      <c r="G287" s="3">
        <v>7214</v>
      </c>
      <c r="H287" s="3">
        <v>636042</v>
      </c>
      <c r="I287" s="3">
        <v>636042</v>
      </c>
      <c r="J287" s="3">
        <v>0</v>
      </c>
      <c r="K287" s="3">
        <v>0</v>
      </c>
      <c r="L287" s="3">
        <v>0</v>
      </c>
      <c r="M287" s="3">
        <v>0</v>
      </c>
      <c r="N287" s="3">
        <v>0</v>
      </c>
      <c r="O287" s="3">
        <v>0</v>
      </c>
      <c r="P287" s="3">
        <v>0</v>
      </c>
      <c r="Q287" s="3">
        <v>0</v>
      </c>
      <c r="R287" s="3">
        <v>0</v>
      </c>
      <c r="S287" s="3">
        <v>0</v>
      </c>
      <c r="T287" s="3">
        <v>0</v>
      </c>
      <c r="U287" s="3">
        <v>0</v>
      </c>
      <c r="V287" s="3">
        <v>0</v>
      </c>
      <c r="W287" s="3">
        <v>0</v>
      </c>
      <c r="X287" s="3">
        <v>0</v>
      </c>
      <c r="Y287" s="3">
        <v>0</v>
      </c>
      <c r="Z287" s="3">
        <v>0</v>
      </c>
      <c r="AA287" s="67">
        <v>0</v>
      </c>
      <c r="AB287" s="67">
        <v>0</v>
      </c>
      <c r="AC287" s="3">
        <v>18861</v>
      </c>
      <c r="AD287" s="3">
        <v>8572</v>
      </c>
      <c r="AE287" s="3">
        <v>0</v>
      </c>
      <c r="AF287" s="3">
        <v>0</v>
      </c>
      <c r="AG287" s="3">
        <v>0</v>
      </c>
      <c r="AH287" s="3">
        <v>0</v>
      </c>
      <c r="AI287" s="3">
        <v>0</v>
      </c>
      <c r="AJ287" s="3">
        <v>0</v>
      </c>
      <c r="AK287" s="3">
        <v>0</v>
      </c>
      <c r="AL287" s="3">
        <v>0</v>
      </c>
      <c r="AM287" s="3">
        <v>0</v>
      </c>
      <c r="AN287" s="3">
        <v>0</v>
      </c>
      <c r="AO287" s="3"/>
      <c r="AP287" s="67">
        <v>27433</v>
      </c>
      <c r="AQ287" s="3">
        <v>27433</v>
      </c>
      <c r="AR287" s="3">
        <v>27433</v>
      </c>
      <c r="AS287" s="3">
        <v>27433</v>
      </c>
      <c r="AT287" s="3">
        <v>0</v>
      </c>
    </row>
    <row r="288" spans="1:46" x14ac:dyDescent="0.35">
      <c r="A288" t="s">
        <v>768</v>
      </c>
      <c r="B288" t="s">
        <v>769</v>
      </c>
      <c r="C288" t="s">
        <v>891</v>
      </c>
      <c r="D288" t="s">
        <v>926</v>
      </c>
      <c r="F288" t="s">
        <v>72</v>
      </c>
      <c r="G288" s="3">
        <v>9640</v>
      </c>
      <c r="H288" s="3">
        <v>849937</v>
      </c>
      <c r="I288" s="3">
        <v>849937</v>
      </c>
      <c r="J288" s="3">
        <v>0</v>
      </c>
      <c r="K288" s="3">
        <v>0</v>
      </c>
      <c r="L288" s="3">
        <v>0</v>
      </c>
      <c r="M288" s="3">
        <v>0</v>
      </c>
      <c r="N288" s="3">
        <v>0</v>
      </c>
      <c r="O288" s="3">
        <v>0</v>
      </c>
      <c r="P288" s="3">
        <v>0</v>
      </c>
      <c r="Q288" s="3">
        <v>0</v>
      </c>
      <c r="R288" s="3">
        <v>0</v>
      </c>
      <c r="S288" s="3">
        <v>0</v>
      </c>
      <c r="T288" s="3">
        <v>0</v>
      </c>
      <c r="U288" s="3">
        <v>0</v>
      </c>
      <c r="V288" s="3">
        <v>0</v>
      </c>
      <c r="W288" s="3">
        <v>0</v>
      </c>
      <c r="X288" s="3">
        <v>0</v>
      </c>
      <c r="Y288" s="3">
        <v>0</v>
      </c>
      <c r="Z288" s="3">
        <v>0</v>
      </c>
      <c r="AA288" s="67">
        <v>0</v>
      </c>
      <c r="AB288" s="67">
        <v>0</v>
      </c>
      <c r="AC288" s="3">
        <v>0</v>
      </c>
      <c r="AD288" s="3">
        <v>0</v>
      </c>
      <c r="AE288" s="3">
        <v>0</v>
      </c>
      <c r="AF288" s="3">
        <v>0</v>
      </c>
      <c r="AG288" s="3">
        <v>0</v>
      </c>
      <c r="AH288" s="3">
        <v>0</v>
      </c>
      <c r="AI288" s="3">
        <v>0</v>
      </c>
      <c r="AJ288" s="3">
        <v>0</v>
      </c>
      <c r="AK288" s="3">
        <v>0</v>
      </c>
      <c r="AL288" s="3">
        <v>0</v>
      </c>
      <c r="AM288" s="3">
        <v>0</v>
      </c>
      <c r="AN288" s="3">
        <v>0</v>
      </c>
      <c r="AO288" s="3"/>
      <c r="AP288" s="67">
        <v>0</v>
      </c>
      <c r="AQ288" s="3">
        <v>0</v>
      </c>
      <c r="AR288" s="3">
        <v>0</v>
      </c>
      <c r="AS288" s="3">
        <v>0</v>
      </c>
      <c r="AT288" s="3">
        <v>0</v>
      </c>
    </row>
    <row r="289" spans="1:46" x14ac:dyDescent="0.35">
      <c r="A289" t="s">
        <v>770</v>
      </c>
      <c r="B289" t="s">
        <v>771</v>
      </c>
      <c r="C289" t="s">
        <v>921</v>
      </c>
      <c r="D289" t="s">
        <v>922</v>
      </c>
      <c r="E289" t="s">
        <v>931</v>
      </c>
      <c r="F289" t="s">
        <v>65</v>
      </c>
      <c r="G289" s="3">
        <v>19627</v>
      </c>
      <c r="H289" s="3">
        <v>1730468</v>
      </c>
      <c r="I289" s="3">
        <v>1730468</v>
      </c>
      <c r="J289" s="3">
        <v>206203</v>
      </c>
      <c r="K289" s="3">
        <v>0</v>
      </c>
      <c r="L289" s="3">
        <v>0</v>
      </c>
      <c r="M289" s="3">
        <v>0</v>
      </c>
      <c r="N289" s="3">
        <v>0</v>
      </c>
      <c r="O289" s="3">
        <v>29945</v>
      </c>
      <c r="P289" s="3">
        <v>45656</v>
      </c>
      <c r="Q289" s="3">
        <v>0</v>
      </c>
      <c r="R289" s="3">
        <v>30762</v>
      </c>
      <c r="S289" s="3">
        <v>0</v>
      </c>
      <c r="T289" s="3">
        <v>0</v>
      </c>
      <c r="U289" s="3">
        <v>0</v>
      </c>
      <c r="V289" s="3">
        <v>0</v>
      </c>
      <c r="W289" s="3">
        <v>4170</v>
      </c>
      <c r="X289" s="3">
        <v>0</v>
      </c>
      <c r="Y289" s="3">
        <v>0</v>
      </c>
      <c r="Z289" s="3">
        <v>0</v>
      </c>
      <c r="AA289" s="67">
        <v>237552</v>
      </c>
      <c r="AB289" s="67">
        <v>79184</v>
      </c>
      <c r="AC289" s="3">
        <v>16969</v>
      </c>
      <c r="AD289" s="3">
        <v>0</v>
      </c>
      <c r="AE289" s="3">
        <v>0</v>
      </c>
      <c r="AF289" s="3">
        <v>0</v>
      </c>
      <c r="AG289" s="3">
        <v>0</v>
      </c>
      <c r="AH289" s="3">
        <v>0</v>
      </c>
      <c r="AI289" s="3">
        <v>0</v>
      </c>
      <c r="AJ289" s="3">
        <v>0</v>
      </c>
      <c r="AK289" s="3">
        <v>0</v>
      </c>
      <c r="AL289" s="3">
        <v>0</v>
      </c>
      <c r="AM289" s="3">
        <v>0</v>
      </c>
      <c r="AN289" s="3">
        <v>0</v>
      </c>
      <c r="AO289" s="3"/>
      <c r="AP289" s="67">
        <v>96153</v>
      </c>
      <c r="AQ289" s="3">
        <v>333705</v>
      </c>
      <c r="AR289" s="3">
        <v>96153</v>
      </c>
      <c r="AS289" s="3">
        <v>96153</v>
      </c>
      <c r="AT289" s="3">
        <v>0</v>
      </c>
    </row>
    <row r="290" spans="1:46" x14ac:dyDescent="0.35">
      <c r="A290" t="s">
        <v>772</v>
      </c>
      <c r="B290" t="s">
        <v>773</v>
      </c>
      <c r="C290" t="s">
        <v>399</v>
      </c>
      <c r="D290" t="s">
        <v>929</v>
      </c>
      <c r="F290" t="s">
        <v>65</v>
      </c>
      <c r="G290" s="3">
        <v>3659</v>
      </c>
      <c r="H290" s="3">
        <v>322606</v>
      </c>
      <c r="I290" s="3">
        <v>322606</v>
      </c>
      <c r="J290" s="3">
        <v>0</v>
      </c>
      <c r="K290" s="3">
        <v>0</v>
      </c>
      <c r="L290" s="3">
        <v>0</v>
      </c>
      <c r="M290" s="3">
        <v>0</v>
      </c>
      <c r="N290" s="3">
        <v>0</v>
      </c>
      <c r="O290" s="3">
        <v>1780</v>
      </c>
      <c r="P290" s="3">
        <v>12231</v>
      </c>
      <c r="Q290" s="3">
        <v>0</v>
      </c>
      <c r="R290" s="3">
        <v>0</v>
      </c>
      <c r="S290" s="3">
        <v>0</v>
      </c>
      <c r="T290" s="3">
        <v>0</v>
      </c>
      <c r="U290" s="3">
        <v>0</v>
      </c>
      <c r="V290" s="3">
        <v>0</v>
      </c>
      <c r="W290" s="3">
        <v>0</v>
      </c>
      <c r="X290" s="3">
        <v>0</v>
      </c>
      <c r="Y290" s="3">
        <v>0</v>
      </c>
      <c r="Z290" s="3">
        <v>700</v>
      </c>
      <c r="AA290" s="67">
        <v>11033.25</v>
      </c>
      <c r="AB290" s="67">
        <v>3677.75</v>
      </c>
      <c r="AC290" s="3">
        <v>15381</v>
      </c>
      <c r="AD290" s="3">
        <v>0</v>
      </c>
      <c r="AE290" s="3">
        <v>0</v>
      </c>
      <c r="AF290" s="3">
        <v>0</v>
      </c>
      <c r="AG290" s="3">
        <v>39528</v>
      </c>
      <c r="AH290" s="3">
        <v>0</v>
      </c>
      <c r="AI290" s="3">
        <v>0</v>
      </c>
      <c r="AJ290" s="3">
        <v>0</v>
      </c>
      <c r="AK290" s="3">
        <v>0</v>
      </c>
      <c r="AL290" s="3">
        <v>0</v>
      </c>
      <c r="AM290" s="3">
        <v>0</v>
      </c>
      <c r="AN290" s="3">
        <v>0</v>
      </c>
      <c r="AO290" s="3"/>
      <c r="AP290" s="67">
        <v>58586.75</v>
      </c>
      <c r="AQ290" s="3">
        <v>69620</v>
      </c>
      <c r="AR290" s="3">
        <v>58587</v>
      </c>
      <c r="AS290" s="3">
        <v>58587</v>
      </c>
      <c r="AT290" s="3">
        <v>0</v>
      </c>
    </row>
    <row r="291" spans="1:46" x14ac:dyDescent="0.35">
      <c r="A291" t="s">
        <v>774</v>
      </c>
      <c r="B291" t="s">
        <v>775</v>
      </c>
      <c r="C291" t="s">
        <v>891</v>
      </c>
      <c r="D291" t="s">
        <v>929</v>
      </c>
      <c r="F291" t="s">
        <v>72</v>
      </c>
      <c r="G291" s="3">
        <v>9551</v>
      </c>
      <c r="H291" s="3">
        <v>842090</v>
      </c>
      <c r="I291" s="3">
        <v>842090</v>
      </c>
      <c r="J291" s="3">
        <v>0</v>
      </c>
      <c r="K291" s="3">
        <v>0</v>
      </c>
      <c r="L291" s="3">
        <v>0</v>
      </c>
      <c r="M291" s="3">
        <v>0</v>
      </c>
      <c r="N291" s="3">
        <v>0</v>
      </c>
      <c r="O291" s="3">
        <v>0</v>
      </c>
      <c r="P291" s="3">
        <v>0</v>
      </c>
      <c r="Q291" s="3">
        <v>0</v>
      </c>
      <c r="R291" s="3">
        <v>0</v>
      </c>
      <c r="S291" s="3">
        <v>0</v>
      </c>
      <c r="T291" s="3">
        <v>0</v>
      </c>
      <c r="U291" s="3">
        <v>0</v>
      </c>
      <c r="V291" s="3">
        <v>0</v>
      </c>
      <c r="W291" s="3">
        <v>0</v>
      </c>
      <c r="X291" s="3">
        <v>0</v>
      </c>
      <c r="Y291" s="3">
        <v>0</v>
      </c>
      <c r="Z291" s="3">
        <v>0</v>
      </c>
      <c r="AA291" s="67">
        <v>0</v>
      </c>
      <c r="AB291" s="67">
        <v>0</v>
      </c>
      <c r="AC291" s="3">
        <v>0</v>
      </c>
      <c r="AD291" s="3">
        <v>0</v>
      </c>
      <c r="AE291" s="3">
        <v>0</v>
      </c>
      <c r="AF291" s="3">
        <v>0</v>
      </c>
      <c r="AG291" s="3">
        <v>0</v>
      </c>
      <c r="AH291" s="3">
        <v>0</v>
      </c>
      <c r="AI291" s="3">
        <v>0</v>
      </c>
      <c r="AJ291" s="3">
        <v>0</v>
      </c>
      <c r="AK291" s="3">
        <v>0</v>
      </c>
      <c r="AL291" s="3">
        <v>0</v>
      </c>
      <c r="AM291" s="3">
        <v>0</v>
      </c>
      <c r="AN291" s="3">
        <v>0</v>
      </c>
      <c r="AO291" s="3"/>
      <c r="AP291" s="67">
        <v>0</v>
      </c>
      <c r="AQ291" s="3">
        <v>0</v>
      </c>
      <c r="AR291" s="3">
        <v>0</v>
      </c>
      <c r="AS291" s="3">
        <v>0</v>
      </c>
      <c r="AT291" s="3">
        <v>0</v>
      </c>
    </row>
    <row r="292" spans="1:46" x14ac:dyDescent="0.35">
      <c r="A292" t="s">
        <v>776</v>
      </c>
      <c r="B292" t="s">
        <v>777</v>
      </c>
      <c r="C292" t="s">
        <v>389</v>
      </c>
      <c r="D292" t="s">
        <v>927</v>
      </c>
      <c r="F292" t="s">
        <v>65</v>
      </c>
      <c r="G292" s="3">
        <v>15227</v>
      </c>
      <c r="H292" s="3">
        <v>1342530</v>
      </c>
      <c r="I292" s="3">
        <v>1342530</v>
      </c>
      <c r="J292" s="3">
        <v>0</v>
      </c>
      <c r="K292" s="3">
        <v>0</v>
      </c>
      <c r="L292" s="3">
        <v>0</v>
      </c>
      <c r="M292" s="3">
        <v>0</v>
      </c>
      <c r="N292" s="3">
        <v>0</v>
      </c>
      <c r="O292" s="3">
        <v>56736</v>
      </c>
      <c r="P292" s="3">
        <v>12172</v>
      </c>
      <c r="Q292" s="3">
        <v>0</v>
      </c>
      <c r="R292" s="3">
        <v>0</v>
      </c>
      <c r="S292" s="3">
        <v>0</v>
      </c>
      <c r="T292" s="3">
        <v>0</v>
      </c>
      <c r="U292" s="3">
        <v>0</v>
      </c>
      <c r="V292" s="3">
        <v>0</v>
      </c>
      <c r="W292" s="3">
        <v>11106</v>
      </c>
      <c r="X292" s="3">
        <v>0</v>
      </c>
      <c r="Y292" s="3">
        <v>0</v>
      </c>
      <c r="Z292" s="3">
        <v>0</v>
      </c>
      <c r="AA292" s="67">
        <v>60010.5</v>
      </c>
      <c r="AB292" s="67">
        <v>20003.5</v>
      </c>
      <c r="AC292" s="3">
        <v>8212</v>
      </c>
      <c r="AD292" s="3">
        <v>10470</v>
      </c>
      <c r="AE292" s="3">
        <v>0</v>
      </c>
      <c r="AF292" s="3">
        <v>263570</v>
      </c>
      <c r="AG292" s="3">
        <v>0</v>
      </c>
      <c r="AH292" s="3">
        <v>25384</v>
      </c>
      <c r="AI292" s="3">
        <v>0</v>
      </c>
      <c r="AJ292" s="3">
        <v>271</v>
      </c>
      <c r="AK292" s="3">
        <v>0</v>
      </c>
      <c r="AL292" s="3">
        <v>0</v>
      </c>
      <c r="AM292" s="3">
        <v>0</v>
      </c>
      <c r="AN292" s="3">
        <v>0</v>
      </c>
      <c r="AO292" s="3"/>
      <c r="AP292" s="67">
        <v>327910.5</v>
      </c>
      <c r="AQ292" s="3">
        <v>387921</v>
      </c>
      <c r="AR292" s="3">
        <v>327911</v>
      </c>
      <c r="AS292" s="3">
        <v>327911</v>
      </c>
      <c r="AT292" s="3">
        <v>0</v>
      </c>
    </row>
    <row r="293" spans="1:46" x14ac:dyDescent="0.35">
      <c r="A293" t="s">
        <v>778</v>
      </c>
      <c r="B293" t="s">
        <v>779</v>
      </c>
      <c r="C293" t="s">
        <v>923</v>
      </c>
      <c r="D293" t="s">
        <v>932</v>
      </c>
      <c r="F293" t="s">
        <v>65</v>
      </c>
      <c r="G293" s="3">
        <v>16705</v>
      </c>
      <c r="H293" s="3">
        <v>1472842</v>
      </c>
      <c r="I293" s="3">
        <v>1472842</v>
      </c>
      <c r="J293" s="3">
        <v>35000</v>
      </c>
      <c r="K293" s="3">
        <v>4000</v>
      </c>
      <c r="L293" s="3">
        <v>8640</v>
      </c>
      <c r="M293" s="3">
        <v>0</v>
      </c>
      <c r="N293" s="3">
        <v>0</v>
      </c>
      <c r="O293" s="3">
        <v>65000</v>
      </c>
      <c r="P293" s="3">
        <v>32000</v>
      </c>
      <c r="Q293" s="3">
        <v>0</v>
      </c>
      <c r="R293" s="3">
        <v>16000</v>
      </c>
      <c r="S293" s="3">
        <v>0</v>
      </c>
      <c r="T293" s="3">
        <v>0</v>
      </c>
      <c r="U293" s="3">
        <v>0</v>
      </c>
      <c r="V293" s="3">
        <v>2000</v>
      </c>
      <c r="W293" s="3">
        <v>37500</v>
      </c>
      <c r="X293" s="3">
        <v>0</v>
      </c>
      <c r="Y293" s="3">
        <v>0</v>
      </c>
      <c r="Z293" s="3">
        <v>2500</v>
      </c>
      <c r="AA293" s="67">
        <v>151980</v>
      </c>
      <c r="AB293" s="67">
        <v>50660</v>
      </c>
      <c r="AC293" s="3">
        <v>28000</v>
      </c>
      <c r="AD293" s="3">
        <v>0</v>
      </c>
      <c r="AE293" s="3">
        <v>0</v>
      </c>
      <c r="AF293" s="3">
        <v>60000</v>
      </c>
      <c r="AG293" s="3">
        <v>10000</v>
      </c>
      <c r="AH293" s="3">
        <v>0</v>
      </c>
      <c r="AI293" s="3">
        <v>0</v>
      </c>
      <c r="AJ293" s="3">
        <v>0</v>
      </c>
      <c r="AK293" s="3">
        <v>0</v>
      </c>
      <c r="AL293" s="3">
        <v>0</v>
      </c>
      <c r="AM293" s="3">
        <v>0</v>
      </c>
      <c r="AN293" s="3">
        <v>0</v>
      </c>
      <c r="AO293" s="3"/>
      <c r="AP293" s="67">
        <v>148660</v>
      </c>
      <c r="AQ293" s="3">
        <v>300640</v>
      </c>
      <c r="AR293" s="3">
        <v>148660</v>
      </c>
      <c r="AS293" s="3">
        <v>148660</v>
      </c>
      <c r="AT293" s="3">
        <v>0</v>
      </c>
    </row>
    <row r="294" spans="1:46" x14ac:dyDescent="0.35">
      <c r="A294" t="s">
        <v>780</v>
      </c>
      <c r="B294" t="s">
        <v>781</v>
      </c>
      <c r="C294" t="s">
        <v>923</v>
      </c>
      <c r="D294" t="s">
        <v>932</v>
      </c>
      <c r="F294" t="s">
        <v>65</v>
      </c>
      <c r="G294" s="3">
        <v>57296</v>
      </c>
      <c r="H294" s="3">
        <v>5051657</v>
      </c>
      <c r="I294" s="3">
        <v>5051657</v>
      </c>
      <c r="J294" s="3">
        <v>503327</v>
      </c>
      <c r="K294" s="3">
        <v>1459</v>
      </c>
      <c r="L294" s="3">
        <v>0</v>
      </c>
      <c r="M294" s="3">
        <v>0</v>
      </c>
      <c r="N294" s="3">
        <v>0</v>
      </c>
      <c r="O294" s="3">
        <v>20422</v>
      </c>
      <c r="P294" s="3">
        <v>426092</v>
      </c>
      <c r="Q294" s="3">
        <v>0</v>
      </c>
      <c r="R294" s="3">
        <v>0</v>
      </c>
      <c r="S294" s="3">
        <v>0</v>
      </c>
      <c r="T294" s="3">
        <v>0</v>
      </c>
      <c r="U294" s="3">
        <v>0</v>
      </c>
      <c r="V294" s="3">
        <v>0</v>
      </c>
      <c r="W294" s="3">
        <v>0</v>
      </c>
      <c r="X294" s="3">
        <v>0</v>
      </c>
      <c r="Y294" s="3">
        <v>60</v>
      </c>
      <c r="Z294" s="3">
        <v>1500</v>
      </c>
      <c r="AA294" s="67">
        <v>714645</v>
      </c>
      <c r="AB294" s="67">
        <v>238215</v>
      </c>
      <c r="AC294" s="3">
        <v>33400</v>
      </c>
      <c r="AD294" s="3">
        <v>0</v>
      </c>
      <c r="AE294" s="3">
        <v>0</v>
      </c>
      <c r="AF294" s="3">
        <v>17748</v>
      </c>
      <c r="AG294" s="3">
        <v>0</v>
      </c>
      <c r="AH294" s="3">
        <v>4566</v>
      </c>
      <c r="AI294" s="3">
        <v>0</v>
      </c>
      <c r="AJ294" s="3">
        <v>300</v>
      </c>
      <c r="AK294" s="3">
        <v>0</v>
      </c>
      <c r="AL294" s="3">
        <v>0</v>
      </c>
      <c r="AM294" s="3">
        <v>0</v>
      </c>
      <c r="AN294" s="3">
        <v>34193</v>
      </c>
      <c r="AO294" s="3"/>
      <c r="AP294" s="67">
        <v>328422</v>
      </c>
      <c r="AQ294" s="3">
        <v>1043067</v>
      </c>
      <c r="AR294" s="3">
        <v>328422</v>
      </c>
      <c r="AS294" s="3">
        <v>328422</v>
      </c>
      <c r="AT294" s="3">
        <v>0</v>
      </c>
    </row>
    <row r="295" spans="1:46" x14ac:dyDescent="0.35">
      <c r="A295" t="s">
        <v>782</v>
      </c>
      <c r="B295" t="s">
        <v>783</v>
      </c>
      <c r="C295" t="s">
        <v>891</v>
      </c>
      <c r="D295" t="s">
        <v>929</v>
      </c>
      <c r="F295" t="s">
        <v>72</v>
      </c>
      <c r="G295" s="3">
        <v>8153</v>
      </c>
      <c r="H295" s="3">
        <v>718831</v>
      </c>
      <c r="I295" s="3">
        <v>718831</v>
      </c>
      <c r="J295" s="3">
        <v>0</v>
      </c>
      <c r="K295" s="3">
        <v>0</v>
      </c>
      <c r="L295" s="3">
        <v>0</v>
      </c>
      <c r="M295" s="3">
        <v>0</v>
      </c>
      <c r="N295" s="3">
        <v>0</v>
      </c>
      <c r="O295" s="3">
        <v>0</v>
      </c>
      <c r="P295" s="3">
        <v>0</v>
      </c>
      <c r="Q295" s="3">
        <v>0</v>
      </c>
      <c r="R295" s="3">
        <v>0</v>
      </c>
      <c r="S295" s="3">
        <v>0</v>
      </c>
      <c r="T295" s="3">
        <v>0</v>
      </c>
      <c r="U295" s="3">
        <v>0</v>
      </c>
      <c r="V295" s="3">
        <v>0</v>
      </c>
      <c r="W295" s="3">
        <v>0</v>
      </c>
      <c r="X295" s="3">
        <v>0</v>
      </c>
      <c r="Y295" s="3">
        <v>0</v>
      </c>
      <c r="Z295" s="3">
        <v>0</v>
      </c>
      <c r="AA295" s="67">
        <v>0</v>
      </c>
      <c r="AB295" s="67">
        <v>0</v>
      </c>
      <c r="AC295" s="3">
        <v>0</v>
      </c>
      <c r="AD295" s="3">
        <v>0</v>
      </c>
      <c r="AE295" s="3">
        <v>0</v>
      </c>
      <c r="AF295" s="3">
        <v>0</v>
      </c>
      <c r="AG295" s="3">
        <v>0</v>
      </c>
      <c r="AH295" s="3">
        <v>0</v>
      </c>
      <c r="AI295" s="3">
        <v>0</v>
      </c>
      <c r="AJ295" s="3">
        <v>0</v>
      </c>
      <c r="AK295" s="3">
        <v>0</v>
      </c>
      <c r="AL295" s="3">
        <v>0</v>
      </c>
      <c r="AM295" s="3">
        <v>0</v>
      </c>
      <c r="AN295" s="3">
        <v>0</v>
      </c>
      <c r="AO295" s="3"/>
      <c r="AP295" s="67">
        <v>0</v>
      </c>
      <c r="AQ295" s="3">
        <v>0</v>
      </c>
      <c r="AR295" s="3">
        <v>0</v>
      </c>
      <c r="AS295" s="3">
        <v>0</v>
      </c>
      <c r="AT295" s="3">
        <v>0</v>
      </c>
    </row>
    <row r="296" spans="1:46" x14ac:dyDescent="0.35">
      <c r="A296" t="s">
        <v>784</v>
      </c>
      <c r="B296" t="s">
        <v>785</v>
      </c>
      <c r="C296" t="s">
        <v>921</v>
      </c>
      <c r="D296" t="s">
        <v>927</v>
      </c>
      <c r="F296" t="s">
        <v>65</v>
      </c>
      <c r="G296" s="3">
        <v>31388</v>
      </c>
      <c r="H296" s="3">
        <v>2767408</v>
      </c>
      <c r="I296" s="3">
        <v>2767408</v>
      </c>
      <c r="J296" s="3">
        <v>9095</v>
      </c>
      <c r="K296" s="3">
        <v>66</v>
      </c>
      <c r="L296" s="3">
        <v>0</v>
      </c>
      <c r="M296" s="3">
        <v>1182</v>
      </c>
      <c r="N296" s="3">
        <v>0</v>
      </c>
      <c r="O296" s="3">
        <v>59685</v>
      </c>
      <c r="P296" s="3">
        <v>87027</v>
      </c>
      <c r="Q296" s="3">
        <v>0</v>
      </c>
      <c r="R296" s="3">
        <v>0</v>
      </c>
      <c r="S296" s="3">
        <v>0</v>
      </c>
      <c r="T296" s="3">
        <v>0</v>
      </c>
      <c r="U296" s="3">
        <v>0</v>
      </c>
      <c r="V296" s="3">
        <v>0</v>
      </c>
      <c r="W296" s="3">
        <v>0</v>
      </c>
      <c r="X296" s="3">
        <v>0</v>
      </c>
      <c r="Y296" s="3">
        <v>0</v>
      </c>
      <c r="Z296" s="3">
        <v>0</v>
      </c>
      <c r="AA296" s="67">
        <v>117791.25</v>
      </c>
      <c r="AB296" s="67">
        <v>39263.75</v>
      </c>
      <c r="AC296" s="3">
        <v>2845</v>
      </c>
      <c r="AD296" s="3">
        <v>0</v>
      </c>
      <c r="AE296" s="3">
        <v>0</v>
      </c>
      <c r="AF296" s="3">
        <v>68480</v>
      </c>
      <c r="AG296" s="3">
        <v>17068</v>
      </c>
      <c r="AH296" s="3">
        <v>266</v>
      </c>
      <c r="AI296" s="3">
        <v>0</v>
      </c>
      <c r="AJ296" s="3">
        <v>0</v>
      </c>
      <c r="AK296" s="3">
        <v>0</v>
      </c>
      <c r="AL296" s="3">
        <v>0</v>
      </c>
      <c r="AM296" s="3">
        <v>0</v>
      </c>
      <c r="AN296" s="3">
        <v>0</v>
      </c>
      <c r="AO296" s="3"/>
      <c r="AP296" s="67">
        <v>127922.75</v>
      </c>
      <c r="AQ296" s="3">
        <v>245714</v>
      </c>
      <c r="AR296" s="3">
        <v>127923</v>
      </c>
      <c r="AS296" s="3">
        <v>127923</v>
      </c>
      <c r="AT296" s="3">
        <v>0</v>
      </c>
    </row>
    <row r="297" spans="1:46" x14ac:dyDescent="0.35">
      <c r="A297" t="s">
        <v>786</v>
      </c>
      <c r="B297" t="s">
        <v>787</v>
      </c>
      <c r="C297" t="s">
        <v>930</v>
      </c>
      <c r="D297" t="s">
        <v>924</v>
      </c>
      <c r="F297" t="s">
        <v>65</v>
      </c>
      <c r="G297" s="3">
        <v>4111</v>
      </c>
      <c r="H297" s="3">
        <v>362457</v>
      </c>
      <c r="I297" s="3">
        <v>362457</v>
      </c>
      <c r="J297" s="3">
        <v>130500</v>
      </c>
      <c r="K297" s="3">
        <v>0</v>
      </c>
      <c r="L297" s="3">
        <v>0</v>
      </c>
      <c r="M297" s="3">
        <v>0</v>
      </c>
      <c r="N297" s="3">
        <v>1500</v>
      </c>
      <c r="O297" s="3">
        <v>18666</v>
      </c>
      <c r="P297" s="3">
        <v>25727</v>
      </c>
      <c r="Q297" s="3">
        <v>0</v>
      </c>
      <c r="R297" s="3">
        <v>0</v>
      </c>
      <c r="S297" s="3">
        <v>0</v>
      </c>
      <c r="T297" s="3">
        <v>0</v>
      </c>
      <c r="U297" s="3">
        <v>745</v>
      </c>
      <c r="V297" s="3">
        <v>0</v>
      </c>
      <c r="W297" s="3">
        <v>0</v>
      </c>
      <c r="X297" s="3">
        <v>0</v>
      </c>
      <c r="Y297" s="3">
        <v>0</v>
      </c>
      <c r="Z297" s="3">
        <v>0</v>
      </c>
      <c r="AA297" s="67">
        <v>132853.5</v>
      </c>
      <c r="AB297" s="67">
        <v>44284.5</v>
      </c>
      <c r="AC297" s="3">
        <v>6245</v>
      </c>
      <c r="AD297" s="3">
        <v>0</v>
      </c>
      <c r="AE297" s="3">
        <v>0</v>
      </c>
      <c r="AF297" s="3">
        <v>0</v>
      </c>
      <c r="AG297" s="3">
        <v>0</v>
      </c>
      <c r="AH297" s="3">
        <v>0</v>
      </c>
      <c r="AI297" s="3">
        <v>0</v>
      </c>
      <c r="AJ297" s="3">
        <v>0</v>
      </c>
      <c r="AK297" s="3">
        <v>0</v>
      </c>
      <c r="AL297" s="3">
        <v>0</v>
      </c>
      <c r="AM297" s="3">
        <v>0</v>
      </c>
      <c r="AN297" s="3">
        <v>14550</v>
      </c>
      <c r="AO297" s="3"/>
      <c r="AP297" s="67">
        <v>65079.5</v>
      </c>
      <c r="AQ297" s="3">
        <v>197933</v>
      </c>
      <c r="AR297" s="3">
        <v>65080</v>
      </c>
      <c r="AS297" s="3">
        <v>65080</v>
      </c>
      <c r="AT297" s="3">
        <v>0</v>
      </c>
    </row>
    <row r="298" spans="1:46" x14ac:dyDescent="0.35">
      <c r="A298" t="s">
        <v>788</v>
      </c>
      <c r="B298" t="s">
        <v>789</v>
      </c>
      <c r="C298" t="s">
        <v>435</v>
      </c>
      <c r="D298" t="s">
        <v>926</v>
      </c>
      <c r="F298" t="s">
        <v>65</v>
      </c>
      <c r="G298" s="3">
        <v>509</v>
      </c>
      <c r="H298" s="3">
        <v>44877</v>
      </c>
      <c r="I298" s="3">
        <v>44877</v>
      </c>
      <c r="J298" s="3">
        <v>17142</v>
      </c>
      <c r="K298" s="3">
        <v>0</v>
      </c>
      <c r="L298" s="3">
        <v>2058</v>
      </c>
      <c r="M298" s="3">
        <v>275</v>
      </c>
      <c r="N298" s="3">
        <v>0</v>
      </c>
      <c r="O298" s="3">
        <v>1801</v>
      </c>
      <c r="P298" s="3">
        <v>2852</v>
      </c>
      <c r="Q298" s="3">
        <v>0</v>
      </c>
      <c r="R298" s="3">
        <v>0</v>
      </c>
      <c r="S298" s="3">
        <v>0</v>
      </c>
      <c r="T298" s="3">
        <v>0</v>
      </c>
      <c r="U298" s="3">
        <v>223</v>
      </c>
      <c r="V298" s="3">
        <v>0</v>
      </c>
      <c r="W298" s="3">
        <v>0</v>
      </c>
      <c r="X298" s="3">
        <v>0</v>
      </c>
      <c r="Y298" s="3">
        <v>0</v>
      </c>
      <c r="Z298" s="3">
        <v>1218</v>
      </c>
      <c r="AA298" s="67">
        <v>19176.75</v>
      </c>
      <c r="AB298" s="67">
        <v>6392.25</v>
      </c>
      <c r="AC298" s="3">
        <v>0</v>
      </c>
      <c r="AD298" s="3">
        <v>0</v>
      </c>
      <c r="AE298" s="3">
        <v>0</v>
      </c>
      <c r="AF298" s="3">
        <v>0</v>
      </c>
      <c r="AG298" s="3">
        <v>0</v>
      </c>
      <c r="AH298" s="3">
        <v>4905</v>
      </c>
      <c r="AI298" s="3">
        <v>0</v>
      </c>
      <c r="AJ298" s="3">
        <v>0</v>
      </c>
      <c r="AK298" s="3">
        <v>1376</v>
      </c>
      <c r="AL298" s="3">
        <v>0</v>
      </c>
      <c r="AM298" s="3">
        <v>0</v>
      </c>
      <c r="AN298" s="3">
        <v>0</v>
      </c>
      <c r="AO298" s="3"/>
      <c r="AP298" s="67">
        <v>12673.25</v>
      </c>
      <c r="AQ298" s="3">
        <v>31850</v>
      </c>
      <c r="AR298" s="3">
        <v>12673</v>
      </c>
      <c r="AS298" s="3">
        <v>12673</v>
      </c>
      <c r="AT298" s="3">
        <v>0</v>
      </c>
    </row>
    <row r="299" spans="1:46" x14ac:dyDescent="0.35">
      <c r="A299" t="s">
        <v>790</v>
      </c>
      <c r="B299" t="s">
        <v>791</v>
      </c>
      <c r="C299" t="s">
        <v>389</v>
      </c>
      <c r="D299" t="s">
        <v>927</v>
      </c>
      <c r="F299" t="s">
        <v>65</v>
      </c>
      <c r="G299" s="3">
        <v>6627</v>
      </c>
      <c r="H299" s="3">
        <v>584287</v>
      </c>
      <c r="I299" s="3">
        <v>584287</v>
      </c>
      <c r="J299" s="3">
        <v>119174</v>
      </c>
      <c r="K299" s="3">
        <v>0</v>
      </c>
      <c r="L299" s="3">
        <v>0</v>
      </c>
      <c r="M299" s="3">
        <v>0</v>
      </c>
      <c r="N299" s="3">
        <v>0</v>
      </c>
      <c r="O299" s="3">
        <v>61695</v>
      </c>
      <c r="P299" s="3">
        <v>48236</v>
      </c>
      <c r="Q299" s="3">
        <v>0</v>
      </c>
      <c r="R299" s="3">
        <v>0</v>
      </c>
      <c r="S299" s="3">
        <v>0</v>
      </c>
      <c r="T299" s="3">
        <v>0</v>
      </c>
      <c r="U299" s="3">
        <v>0</v>
      </c>
      <c r="V299" s="3">
        <v>0</v>
      </c>
      <c r="W299" s="3">
        <v>28924</v>
      </c>
      <c r="X299" s="3">
        <v>0</v>
      </c>
      <c r="Y299" s="3">
        <v>0</v>
      </c>
      <c r="Z299" s="3">
        <v>0</v>
      </c>
      <c r="AA299" s="67">
        <v>193521.75</v>
      </c>
      <c r="AB299" s="67">
        <v>64507.25</v>
      </c>
      <c r="AC299" s="3">
        <v>397334</v>
      </c>
      <c r="AD299" s="3">
        <v>0</v>
      </c>
      <c r="AE299" s="3">
        <v>0</v>
      </c>
      <c r="AF299" s="3">
        <v>30000</v>
      </c>
      <c r="AG299" s="3">
        <v>0</v>
      </c>
      <c r="AH299" s="3">
        <v>0</v>
      </c>
      <c r="AI299" s="3">
        <v>0</v>
      </c>
      <c r="AJ299" s="3">
        <v>0</v>
      </c>
      <c r="AK299" s="3">
        <v>0</v>
      </c>
      <c r="AL299" s="3">
        <v>0</v>
      </c>
      <c r="AM299" s="3">
        <v>0</v>
      </c>
      <c r="AN299" s="3">
        <v>92446</v>
      </c>
      <c r="AO299" s="3"/>
      <c r="AP299" s="67">
        <v>584287.25</v>
      </c>
      <c r="AQ299" s="3">
        <v>777809</v>
      </c>
      <c r="AR299" s="3">
        <v>584287</v>
      </c>
      <c r="AS299" s="3">
        <v>584287</v>
      </c>
      <c r="AT299" s="3">
        <v>0</v>
      </c>
    </row>
    <row r="300" spans="1:46" x14ac:dyDescent="0.35">
      <c r="A300" t="s">
        <v>792</v>
      </c>
      <c r="B300" t="s">
        <v>793</v>
      </c>
      <c r="C300" t="s">
        <v>921</v>
      </c>
      <c r="D300" t="s">
        <v>922</v>
      </c>
      <c r="F300" t="s">
        <v>65</v>
      </c>
      <c r="G300" s="3">
        <v>9547</v>
      </c>
      <c r="H300" s="3">
        <v>841737</v>
      </c>
      <c r="I300" s="3">
        <v>841737</v>
      </c>
      <c r="J300" s="3">
        <v>61513</v>
      </c>
      <c r="K300" s="3">
        <v>2900</v>
      </c>
      <c r="L300" s="3">
        <v>11988</v>
      </c>
      <c r="M300" s="3">
        <v>1607</v>
      </c>
      <c r="N300" s="3">
        <v>5000</v>
      </c>
      <c r="O300" s="3">
        <v>33935</v>
      </c>
      <c r="P300" s="3">
        <v>41180</v>
      </c>
      <c r="Q300" s="3">
        <v>0</v>
      </c>
      <c r="R300" s="3">
        <v>0</v>
      </c>
      <c r="S300" s="3">
        <v>0</v>
      </c>
      <c r="T300" s="3">
        <v>0</v>
      </c>
      <c r="U300" s="3">
        <v>271</v>
      </c>
      <c r="V300" s="3">
        <v>0</v>
      </c>
      <c r="W300" s="3">
        <v>4500</v>
      </c>
      <c r="X300" s="3">
        <v>2500</v>
      </c>
      <c r="Y300" s="3">
        <v>0</v>
      </c>
      <c r="Z300" s="3">
        <v>2370</v>
      </c>
      <c r="AA300" s="67">
        <v>125823</v>
      </c>
      <c r="AB300" s="67">
        <v>41941</v>
      </c>
      <c r="AC300" s="3">
        <v>89399</v>
      </c>
      <c r="AD300" s="3">
        <v>0</v>
      </c>
      <c r="AE300" s="3">
        <v>0</v>
      </c>
      <c r="AF300" s="3">
        <v>0</v>
      </c>
      <c r="AG300" s="3">
        <v>0</v>
      </c>
      <c r="AH300" s="3">
        <v>0</v>
      </c>
      <c r="AI300" s="3">
        <v>0</v>
      </c>
      <c r="AJ300" s="3">
        <v>10000</v>
      </c>
      <c r="AK300" s="3">
        <v>0</v>
      </c>
      <c r="AL300" s="3">
        <v>0</v>
      </c>
      <c r="AM300" s="3">
        <v>0</v>
      </c>
      <c r="AN300" s="3">
        <v>119134</v>
      </c>
      <c r="AO300" s="3"/>
      <c r="AP300" s="67">
        <v>260474</v>
      </c>
      <c r="AQ300" s="3">
        <v>386297</v>
      </c>
      <c r="AR300" s="3">
        <v>260474</v>
      </c>
      <c r="AS300" s="3">
        <v>260474</v>
      </c>
      <c r="AT300" s="3">
        <v>0</v>
      </c>
    </row>
    <row r="301" spans="1:46" x14ac:dyDescent="0.35">
      <c r="A301" t="s">
        <v>794</v>
      </c>
      <c r="B301" t="s">
        <v>795</v>
      </c>
      <c r="C301" t="s">
        <v>307</v>
      </c>
      <c r="D301" t="s">
        <v>924</v>
      </c>
      <c r="F301" t="s">
        <v>65</v>
      </c>
      <c r="G301" s="3">
        <v>1999</v>
      </c>
      <c r="H301" s="3">
        <v>176247</v>
      </c>
      <c r="I301" s="3">
        <v>176247</v>
      </c>
      <c r="J301" s="3">
        <v>7949</v>
      </c>
      <c r="K301" s="3">
        <v>0</v>
      </c>
      <c r="L301" s="3">
        <v>0</v>
      </c>
      <c r="M301" s="3">
        <v>0</v>
      </c>
      <c r="N301" s="3">
        <v>0</v>
      </c>
      <c r="O301" s="3">
        <v>2915</v>
      </c>
      <c r="P301" s="3">
        <v>15227</v>
      </c>
      <c r="Q301" s="3">
        <v>0</v>
      </c>
      <c r="R301" s="3">
        <v>0</v>
      </c>
      <c r="S301" s="3">
        <v>0</v>
      </c>
      <c r="T301" s="3">
        <v>0</v>
      </c>
      <c r="U301" s="3">
        <v>0</v>
      </c>
      <c r="V301" s="3">
        <v>0</v>
      </c>
      <c r="W301" s="3">
        <v>3997</v>
      </c>
      <c r="X301" s="3">
        <v>0</v>
      </c>
      <c r="Y301" s="3">
        <v>1014</v>
      </c>
      <c r="Z301" s="3">
        <v>0</v>
      </c>
      <c r="AA301" s="67">
        <v>23326.5</v>
      </c>
      <c r="AB301" s="67">
        <v>7775.5</v>
      </c>
      <c r="AC301" s="3">
        <v>9828</v>
      </c>
      <c r="AD301" s="3">
        <v>0</v>
      </c>
      <c r="AE301" s="3">
        <v>0</v>
      </c>
      <c r="AF301" s="3">
        <v>617</v>
      </c>
      <c r="AG301" s="3">
        <v>0</v>
      </c>
      <c r="AH301" s="3">
        <v>14769</v>
      </c>
      <c r="AI301" s="3">
        <v>0</v>
      </c>
      <c r="AJ301" s="3">
        <v>0</v>
      </c>
      <c r="AK301" s="3">
        <v>0</v>
      </c>
      <c r="AL301" s="3">
        <v>0</v>
      </c>
      <c r="AM301" s="3">
        <v>0</v>
      </c>
      <c r="AN301" s="3">
        <v>0</v>
      </c>
      <c r="AO301" s="3"/>
      <c r="AP301" s="67">
        <v>32989.5</v>
      </c>
      <c r="AQ301" s="3">
        <v>56316</v>
      </c>
      <c r="AR301" s="3">
        <v>32990</v>
      </c>
      <c r="AS301" s="3">
        <v>32990</v>
      </c>
      <c r="AT301" s="3">
        <v>0</v>
      </c>
    </row>
    <row r="302" spans="1:46" x14ac:dyDescent="0.35">
      <c r="A302" t="s">
        <v>796</v>
      </c>
      <c r="B302" t="s">
        <v>797</v>
      </c>
      <c r="C302" t="s">
        <v>921</v>
      </c>
      <c r="D302" t="s">
        <v>922</v>
      </c>
      <c r="F302" t="s">
        <v>72</v>
      </c>
      <c r="G302" s="3">
        <v>12418</v>
      </c>
      <c r="H302" s="3">
        <v>1094867</v>
      </c>
      <c r="I302" s="3">
        <v>1094867</v>
      </c>
      <c r="J302" s="3">
        <v>0</v>
      </c>
      <c r="K302" s="3">
        <v>0</v>
      </c>
      <c r="L302" s="3">
        <v>0</v>
      </c>
      <c r="M302" s="3">
        <v>0</v>
      </c>
      <c r="N302" s="3">
        <v>0</v>
      </c>
      <c r="O302" s="3">
        <v>0</v>
      </c>
      <c r="P302" s="3">
        <v>0</v>
      </c>
      <c r="Q302" s="3">
        <v>0</v>
      </c>
      <c r="R302" s="3">
        <v>0</v>
      </c>
      <c r="S302" s="3">
        <v>0</v>
      </c>
      <c r="T302" s="3">
        <v>0</v>
      </c>
      <c r="U302" s="3">
        <v>0</v>
      </c>
      <c r="V302" s="3">
        <v>0</v>
      </c>
      <c r="W302" s="3">
        <v>0</v>
      </c>
      <c r="X302" s="3">
        <v>0</v>
      </c>
      <c r="Y302" s="3">
        <v>0</v>
      </c>
      <c r="Z302" s="3">
        <v>0</v>
      </c>
      <c r="AA302" s="67">
        <v>0</v>
      </c>
      <c r="AB302" s="67">
        <v>0</v>
      </c>
      <c r="AC302" s="3">
        <v>0</v>
      </c>
      <c r="AD302" s="3">
        <v>0</v>
      </c>
      <c r="AE302" s="3">
        <v>0</v>
      </c>
      <c r="AF302" s="3">
        <v>0</v>
      </c>
      <c r="AG302" s="3">
        <v>0</v>
      </c>
      <c r="AH302" s="3">
        <v>0</v>
      </c>
      <c r="AI302" s="3">
        <v>0</v>
      </c>
      <c r="AJ302" s="3">
        <v>0</v>
      </c>
      <c r="AK302" s="3">
        <v>0</v>
      </c>
      <c r="AL302" s="3">
        <v>0</v>
      </c>
      <c r="AM302" s="3">
        <v>0</v>
      </c>
      <c r="AN302" s="3">
        <v>0</v>
      </c>
      <c r="AO302" s="3"/>
      <c r="AP302" s="67">
        <v>0</v>
      </c>
      <c r="AQ302" s="3">
        <v>0</v>
      </c>
      <c r="AR302" s="3">
        <v>0</v>
      </c>
      <c r="AS302" s="3">
        <v>0</v>
      </c>
      <c r="AT302" s="3">
        <v>0</v>
      </c>
    </row>
    <row r="303" spans="1:46" x14ac:dyDescent="0.35">
      <c r="A303" t="s">
        <v>798</v>
      </c>
      <c r="B303" t="s">
        <v>799</v>
      </c>
      <c r="C303" t="s">
        <v>925</v>
      </c>
      <c r="D303" t="s">
        <v>926</v>
      </c>
      <c r="F303" t="s">
        <v>72</v>
      </c>
      <c r="G303" s="3">
        <v>316</v>
      </c>
      <c r="H303" s="3">
        <v>27861</v>
      </c>
      <c r="I303" s="3">
        <v>27861</v>
      </c>
      <c r="J303" s="3">
        <v>0</v>
      </c>
      <c r="K303" s="3">
        <v>0</v>
      </c>
      <c r="L303" s="3">
        <v>0</v>
      </c>
      <c r="M303" s="3">
        <v>0</v>
      </c>
      <c r="N303" s="3">
        <v>0</v>
      </c>
      <c r="O303" s="3">
        <v>0</v>
      </c>
      <c r="P303" s="3">
        <v>0</v>
      </c>
      <c r="Q303" s="3">
        <v>0</v>
      </c>
      <c r="R303" s="3">
        <v>0</v>
      </c>
      <c r="S303" s="3">
        <v>0</v>
      </c>
      <c r="T303" s="3">
        <v>0</v>
      </c>
      <c r="U303" s="3">
        <v>0</v>
      </c>
      <c r="V303" s="3">
        <v>0</v>
      </c>
      <c r="W303" s="3">
        <v>0</v>
      </c>
      <c r="X303" s="3">
        <v>0</v>
      </c>
      <c r="Y303" s="3">
        <v>0</v>
      </c>
      <c r="Z303" s="3">
        <v>0</v>
      </c>
      <c r="AA303" s="67">
        <v>0</v>
      </c>
      <c r="AB303" s="67">
        <v>0</v>
      </c>
      <c r="AC303" s="3">
        <v>0</v>
      </c>
      <c r="AD303" s="3">
        <v>0</v>
      </c>
      <c r="AE303" s="3">
        <v>0</v>
      </c>
      <c r="AF303" s="3">
        <v>0</v>
      </c>
      <c r="AG303" s="3">
        <v>0</v>
      </c>
      <c r="AH303" s="3">
        <v>0</v>
      </c>
      <c r="AI303" s="3">
        <v>0</v>
      </c>
      <c r="AJ303" s="3">
        <v>0</v>
      </c>
      <c r="AK303" s="3">
        <v>0</v>
      </c>
      <c r="AL303" s="3">
        <v>0</v>
      </c>
      <c r="AM303" s="3">
        <v>0</v>
      </c>
      <c r="AN303" s="3">
        <v>0</v>
      </c>
      <c r="AO303" s="3"/>
      <c r="AP303" s="67">
        <v>0</v>
      </c>
      <c r="AQ303" s="3">
        <v>0</v>
      </c>
      <c r="AR303" s="3">
        <v>0</v>
      </c>
      <c r="AS303" s="3">
        <v>0</v>
      </c>
      <c r="AT303" s="3">
        <v>0</v>
      </c>
    </row>
    <row r="304" spans="1:46" x14ac:dyDescent="0.35">
      <c r="A304" t="s">
        <v>800</v>
      </c>
      <c r="B304" t="s">
        <v>801</v>
      </c>
      <c r="C304" t="s">
        <v>891</v>
      </c>
      <c r="D304" t="s">
        <v>929</v>
      </c>
      <c r="F304" t="s">
        <v>65</v>
      </c>
      <c r="G304" s="3">
        <v>8012</v>
      </c>
      <c r="H304" s="3">
        <v>706400</v>
      </c>
      <c r="I304" s="3">
        <v>706400</v>
      </c>
      <c r="J304" s="3">
        <v>0</v>
      </c>
      <c r="K304" s="3">
        <v>0</v>
      </c>
      <c r="L304" s="3">
        <v>0</v>
      </c>
      <c r="M304" s="3">
        <v>6000</v>
      </c>
      <c r="N304" s="3">
        <v>0</v>
      </c>
      <c r="O304" s="3">
        <v>2235</v>
      </c>
      <c r="P304" s="3">
        <v>12079</v>
      </c>
      <c r="Q304" s="3">
        <v>0</v>
      </c>
      <c r="R304" s="3">
        <v>0</v>
      </c>
      <c r="S304" s="3">
        <v>0</v>
      </c>
      <c r="T304" s="3">
        <v>0</v>
      </c>
      <c r="U304" s="3">
        <v>0</v>
      </c>
      <c r="V304" s="3">
        <v>0</v>
      </c>
      <c r="W304" s="3">
        <v>598</v>
      </c>
      <c r="X304" s="3">
        <v>0</v>
      </c>
      <c r="Y304" s="3">
        <v>0</v>
      </c>
      <c r="Z304" s="3">
        <v>0</v>
      </c>
      <c r="AA304" s="67">
        <v>15684</v>
      </c>
      <c r="AB304" s="67">
        <v>5228</v>
      </c>
      <c r="AC304" s="3">
        <v>3174</v>
      </c>
      <c r="AD304" s="3">
        <v>0</v>
      </c>
      <c r="AE304" s="3">
        <v>0</v>
      </c>
      <c r="AF304" s="3">
        <v>0</v>
      </c>
      <c r="AG304" s="3">
        <v>0</v>
      </c>
      <c r="AH304" s="3">
        <v>0</v>
      </c>
      <c r="AI304" s="3">
        <v>0</v>
      </c>
      <c r="AJ304" s="3">
        <v>0</v>
      </c>
      <c r="AK304" s="3">
        <v>0</v>
      </c>
      <c r="AL304" s="3">
        <v>0</v>
      </c>
      <c r="AM304" s="3">
        <v>0</v>
      </c>
      <c r="AN304" s="3">
        <v>900</v>
      </c>
      <c r="AO304" s="3"/>
      <c r="AP304" s="67">
        <v>9302</v>
      </c>
      <c r="AQ304" s="3">
        <v>24986</v>
      </c>
      <c r="AR304" s="3">
        <v>9302</v>
      </c>
      <c r="AS304" s="3">
        <v>9302</v>
      </c>
      <c r="AT304" s="3">
        <v>0</v>
      </c>
    </row>
    <row r="305" spans="1:46" x14ac:dyDescent="0.35">
      <c r="A305" t="s">
        <v>802</v>
      </c>
      <c r="B305" t="s">
        <v>803</v>
      </c>
      <c r="C305" t="s">
        <v>891</v>
      </c>
      <c r="D305" t="s">
        <v>929</v>
      </c>
      <c r="F305" t="s">
        <v>65</v>
      </c>
      <c r="G305" s="3">
        <v>14095</v>
      </c>
      <c r="H305" s="3">
        <v>1242724</v>
      </c>
      <c r="I305" s="3">
        <v>1242724</v>
      </c>
      <c r="J305" s="3">
        <v>86109</v>
      </c>
      <c r="K305" s="3">
        <v>0</v>
      </c>
      <c r="L305" s="3">
        <v>0</v>
      </c>
      <c r="M305" s="3">
        <v>101018</v>
      </c>
      <c r="N305" s="3">
        <v>0</v>
      </c>
      <c r="O305" s="3">
        <v>25149</v>
      </c>
      <c r="P305" s="3">
        <v>26347</v>
      </c>
      <c r="Q305" s="3">
        <v>0</v>
      </c>
      <c r="R305" s="3">
        <v>0</v>
      </c>
      <c r="S305" s="3">
        <v>0</v>
      </c>
      <c r="T305" s="3">
        <v>0</v>
      </c>
      <c r="U305" s="3">
        <v>1368</v>
      </c>
      <c r="V305" s="3">
        <v>0</v>
      </c>
      <c r="W305" s="3">
        <v>2900</v>
      </c>
      <c r="X305" s="3">
        <v>11281</v>
      </c>
      <c r="Y305" s="3">
        <v>0</v>
      </c>
      <c r="Z305" s="3">
        <v>5000</v>
      </c>
      <c r="AA305" s="67">
        <v>194379</v>
      </c>
      <c r="AB305" s="67">
        <v>64793</v>
      </c>
      <c r="AC305" s="3">
        <v>42060</v>
      </c>
      <c r="AD305" s="3">
        <v>0</v>
      </c>
      <c r="AE305" s="3">
        <v>0</v>
      </c>
      <c r="AF305" s="3">
        <v>145779</v>
      </c>
      <c r="AG305" s="3">
        <v>72000</v>
      </c>
      <c r="AH305" s="3">
        <v>5000</v>
      </c>
      <c r="AI305" s="3">
        <v>0</v>
      </c>
      <c r="AJ305" s="3">
        <v>0</v>
      </c>
      <c r="AK305" s="3">
        <v>0</v>
      </c>
      <c r="AL305" s="3">
        <v>0</v>
      </c>
      <c r="AM305" s="3">
        <v>0</v>
      </c>
      <c r="AN305" s="3">
        <v>0</v>
      </c>
      <c r="AO305" s="3"/>
      <c r="AP305" s="67">
        <v>329632</v>
      </c>
      <c r="AQ305" s="3">
        <v>524011</v>
      </c>
      <c r="AR305" s="3">
        <v>329632</v>
      </c>
      <c r="AS305" s="3">
        <v>329632</v>
      </c>
      <c r="AT305" s="3">
        <v>0</v>
      </c>
    </row>
    <row r="306" spans="1:46" x14ac:dyDescent="0.35">
      <c r="A306" t="s">
        <v>804</v>
      </c>
      <c r="B306" t="s">
        <v>805</v>
      </c>
      <c r="C306" t="s">
        <v>921</v>
      </c>
      <c r="D306" t="s">
        <v>927</v>
      </c>
      <c r="F306" t="s">
        <v>65</v>
      </c>
      <c r="G306" s="3">
        <v>27135</v>
      </c>
      <c r="H306" s="3">
        <v>2392431</v>
      </c>
      <c r="I306" s="3">
        <v>2392431</v>
      </c>
      <c r="J306" s="3">
        <v>229895</v>
      </c>
      <c r="K306" s="3">
        <v>31035</v>
      </c>
      <c r="L306" s="3">
        <v>0</v>
      </c>
      <c r="M306" s="3">
        <v>21528</v>
      </c>
      <c r="N306" s="3">
        <v>0</v>
      </c>
      <c r="O306" s="3">
        <v>20469</v>
      </c>
      <c r="P306" s="3">
        <v>138120</v>
      </c>
      <c r="Q306" s="3">
        <v>0</v>
      </c>
      <c r="R306" s="3">
        <v>805</v>
      </c>
      <c r="S306" s="3">
        <v>0</v>
      </c>
      <c r="T306" s="3">
        <v>0</v>
      </c>
      <c r="U306" s="3">
        <v>0</v>
      </c>
      <c r="V306" s="3">
        <v>0</v>
      </c>
      <c r="W306" s="3">
        <v>10245</v>
      </c>
      <c r="X306" s="3">
        <v>0</v>
      </c>
      <c r="Y306" s="3">
        <v>0</v>
      </c>
      <c r="Z306" s="3">
        <v>0</v>
      </c>
      <c r="AA306" s="67">
        <v>339072.75</v>
      </c>
      <c r="AB306" s="67">
        <v>113024.25</v>
      </c>
      <c r="AC306" s="3">
        <v>34930</v>
      </c>
      <c r="AD306" s="3">
        <v>11046</v>
      </c>
      <c r="AE306" s="3">
        <v>0</v>
      </c>
      <c r="AF306" s="3">
        <v>59719</v>
      </c>
      <c r="AG306" s="3">
        <v>0</v>
      </c>
      <c r="AH306" s="3">
        <v>0</v>
      </c>
      <c r="AI306" s="3">
        <v>0</v>
      </c>
      <c r="AJ306" s="3">
        <v>0</v>
      </c>
      <c r="AK306" s="3">
        <v>0</v>
      </c>
      <c r="AL306" s="3">
        <v>13600</v>
      </c>
      <c r="AM306" s="3">
        <v>0</v>
      </c>
      <c r="AN306" s="3">
        <v>408907</v>
      </c>
      <c r="AO306" s="3"/>
      <c r="AP306" s="67">
        <v>641226.25</v>
      </c>
      <c r="AQ306" s="3">
        <v>980299</v>
      </c>
      <c r="AR306" s="3">
        <v>641226</v>
      </c>
      <c r="AS306" s="3">
        <v>641226</v>
      </c>
      <c r="AT306" s="3">
        <v>0</v>
      </c>
    </row>
    <row r="307" spans="1:46" x14ac:dyDescent="0.35">
      <c r="A307" t="s">
        <v>806</v>
      </c>
      <c r="B307" t="s">
        <v>807</v>
      </c>
      <c r="C307" t="s">
        <v>435</v>
      </c>
      <c r="D307" t="s">
        <v>926</v>
      </c>
      <c r="F307" t="s">
        <v>72</v>
      </c>
      <c r="G307" s="3">
        <v>1898</v>
      </c>
      <c r="H307" s="3">
        <v>167342</v>
      </c>
      <c r="I307" s="3">
        <v>167342</v>
      </c>
      <c r="J307" s="3">
        <v>0</v>
      </c>
      <c r="K307" s="3">
        <v>0</v>
      </c>
      <c r="L307" s="3">
        <v>0</v>
      </c>
      <c r="M307" s="3">
        <v>0</v>
      </c>
      <c r="N307" s="3">
        <v>0</v>
      </c>
      <c r="O307" s="3">
        <v>0</v>
      </c>
      <c r="P307" s="3">
        <v>0</v>
      </c>
      <c r="Q307" s="3">
        <v>0</v>
      </c>
      <c r="R307" s="3">
        <v>0</v>
      </c>
      <c r="S307" s="3">
        <v>0</v>
      </c>
      <c r="T307" s="3">
        <v>0</v>
      </c>
      <c r="U307" s="3">
        <v>0</v>
      </c>
      <c r="V307" s="3">
        <v>0</v>
      </c>
      <c r="W307" s="3">
        <v>0</v>
      </c>
      <c r="X307" s="3">
        <v>0</v>
      </c>
      <c r="Y307" s="3">
        <v>0</v>
      </c>
      <c r="Z307" s="3">
        <v>0</v>
      </c>
      <c r="AA307" s="67">
        <v>0</v>
      </c>
      <c r="AB307" s="67">
        <v>0</v>
      </c>
      <c r="AC307" s="3">
        <v>0</v>
      </c>
      <c r="AD307" s="3">
        <v>0</v>
      </c>
      <c r="AE307" s="3">
        <v>0</v>
      </c>
      <c r="AF307" s="3">
        <v>0</v>
      </c>
      <c r="AG307" s="3">
        <v>0</v>
      </c>
      <c r="AH307" s="3">
        <v>0</v>
      </c>
      <c r="AI307" s="3">
        <v>0</v>
      </c>
      <c r="AJ307" s="3">
        <v>0</v>
      </c>
      <c r="AK307" s="3">
        <v>0</v>
      </c>
      <c r="AL307" s="3">
        <v>0</v>
      </c>
      <c r="AM307" s="3">
        <v>0</v>
      </c>
      <c r="AN307" s="3">
        <v>0</v>
      </c>
      <c r="AO307" s="3"/>
      <c r="AP307" s="67">
        <v>0</v>
      </c>
      <c r="AQ307" s="3">
        <v>0</v>
      </c>
      <c r="AR307" s="3">
        <v>0</v>
      </c>
      <c r="AS307" s="3">
        <v>0</v>
      </c>
      <c r="AT307" s="3">
        <v>0</v>
      </c>
    </row>
    <row r="308" spans="1:46" x14ac:dyDescent="0.35">
      <c r="A308" t="s">
        <v>808</v>
      </c>
      <c r="B308" t="s">
        <v>809</v>
      </c>
      <c r="C308" t="s">
        <v>611</v>
      </c>
      <c r="D308" t="s">
        <v>920</v>
      </c>
      <c r="F308" t="s">
        <v>65</v>
      </c>
      <c r="G308" s="3">
        <v>25209</v>
      </c>
      <c r="H308" s="3">
        <v>2222620</v>
      </c>
      <c r="I308" s="3">
        <v>2222620</v>
      </c>
      <c r="J308" s="3">
        <v>161000</v>
      </c>
      <c r="K308" s="3">
        <v>23000</v>
      </c>
      <c r="L308" s="3">
        <v>0</v>
      </c>
      <c r="M308" s="3">
        <v>2300</v>
      </c>
      <c r="N308" s="3">
        <v>0</v>
      </c>
      <c r="O308" s="3">
        <v>91000</v>
      </c>
      <c r="P308" s="3">
        <v>30000</v>
      </c>
      <c r="Q308" s="3">
        <v>0</v>
      </c>
      <c r="R308" s="3">
        <v>10000</v>
      </c>
      <c r="S308" s="3">
        <v>0</v>
      </c>
      <c r="T308" s="3">
        <v>0</v>
      </c>
      <c r="U308" s="3">
        <v>2000</v>
      </c>
      <c r="V308" s="3">
        <v>0</v>
      </c>
      <c r="W308" s="3">
        <v>13000</v>
      </c>
      <c r="X308" s="3">
        <v>0</v>
      </c>
      <c r="Y308" s="3">
        <v>0</v>
      </c>
      <c r="Z308" s="3">
        <v>0</v>
      </c>
      <c r="AA308" s="67">
        <v>249225</v>
      </c>
      <c r="AB308" s="67">
        <v>83075</v>
      </c>
      <c r="AC308" s="3">
        <v>36000</v>
      </c>
      <c r="AD308" s="3">
        <v>0</v>
      </c>
      <c r="AE308" s="3">
        <v>0</v>
      </c>
      <c r="AF308" s="3">
        <v>0</v>
      </c>
      <c r="AG308" s="3">
        <v>0</v>
      </c>
      <c r="AH308" s="3">
        <v>0</v>
      </c>
      <c r="AI308" s="3">
        <v>0</v>
      </c>
      <c r="AJ308" s="3">
        <v>0</v>
      </c>
      <c r="AK308" s="3">
        <v>0</v>
      </c>
      <c r="AL308" s="3">
        <v>0</v>
      </c>
      <c r="AM308" s="3">
        <v>0</v>
      </c>
      <c r="AN308" s="3">
        <v>190000</v>
      </c>
      <c r="AO308" s="3"/>
      <c r="AP308" s="67">
        <v>309075</v>
      </c>
      <c r="AQ308" s="3">
        <v>558300</v>
      </c>
      <c r="AR308" s="3">
        <v>309075</v>
      </c>
      <c r="AS308" s="3">
        <v>309075</v>
      </c>
      <c r="AT308" s="3">
        <v>0</v>
      </c>
    </row>
    <row r="309" spans="1:46" x14ac:dyDescent="0.35">
      <c r="A309" t="s">
        <v>810</v>
      </c>
      <c r="B309" t="s">
        <v>811</v>
      </c>
      <c r="C309" t="s">
        <v>921</v>
      </c>
      <c r="D309" t="s">
        <v>931</v>
      </c>
      <c r="F309" t="s">
        <v>72</v>
      </c>
      <c r="G309" s="3">
        <v>62962</v>
      </c>
      <c r="H309" s="3">
        <v>5551215</v>
      </c>
      <c r="I309" s="3">
        <v>5551215</v>
      </c>
      <c r="J309" s="3">
        <v>0</v>
      </c>
      <c r="K309" s="3">
        <v>0</v>
      </c>
      <c r="L309" s="3">
        <v>0</v>
      </c>
      <c r="M309" s="3">
        <v>0</v>
      </c>
      <c r="N309" s="3">
        <v>0</v>
      </c>
      <c r="O309" s="3">
        <v>0</v>
      </c>
      <c r="P309" s="3">
        <v>0</v>
      </c>
      <c r="Q309" s="3">
        <v>0</v>
      </c>
      <c r="R309" s="3">
        <v>0</v>
      </c>
      <c r="S309" s="3">
        <v>0</v>
      </c>
      <c r="T309" s="3">
        <v>0</v>
      </c>
      <c r="U309" s="3">
        <v>0</v>
      </c>
      <c r="V309" s="3">
        <v>0</v>
      </c>
      <c r="W309" s="3">
        <v>0</v>
      </c>
      <c r="X309" s="3">
        <v>0</v>
      </c>
      <c r="Y309" s="3">
        <v>0</v>
      </c>
      <c r="Z309" s="3">
        <v>0</v>
      </c>
      <c r="AA309" s="67">
        <v>0</v>
      </c>
      <c r="AB309" s="67">
        <v>0</v>
      </c>
      <c r="AC309" s="3">
        <v>0</v>
      </c>
      <c r="AD309" s="3">
        <v>0</v>
      </c>
      <c r="AE309" s="3">
        <v>0</v>
      </c>
      <c r="AF309" s="3">
        <v>0</v>
      </c>
      <c r="AG309" s="3">
        <v>0</v>
      </c>
      <c r="AH309" s="3">
        <v>0</v>
      </c>
      <c r="AI309" s="3">
        <v>0</v>
      </c>
      <c r="AJ309" s="3">
        <v>0</v>
      </c>
      <c r="AK309" s="3">
        <v>0</v>
      </c>
      <c r="AL309" s="3">
        <v>0</v>
      </c>
      <c r="AM309" s="3">
        <v>0</v>
      </c>
      <c r="AN309" s="3">
        <v>0</v>
      </c>
      <c r="AO309" s="3"/>
      <c r="AP309" s="67">
        <v>0</v>
      </c>
      <c r="AQ309" s="3">
        <v>0</v>
      </c>
      <c r="AR309" s="3">
        <v>0</v>
      </c>
      <c r="AS309" s="3">
        <v>0</v>
      </c>
      <c r="AT309" s="3">
        <v>0</v>
      </c>
    </row>
    <row r="310" spans="1:46" x14ac:dyDescent="0.35">
      <c r="A310" t="s">
        <v>812</v>
      </c>
      <c r="B310" t="s">
        <v>813</v>
      </c>
      <c r="C310" t="s">
        <v>928</v>
      </c>
      <c r="D310" t="s">
        <v>929</v>
      </c>
      <c r="F310" t="s">
        <v>65</v>
      </c>
      <c r="G310" s="3">
        <v>9811</v>
      </c>
      <c r="H310" s="3">
        <v>865013</v>
      </c>
      <c r="I310" s="3">
        <v>865013</v>
      </c>
      <c r="J310" s="3">
        <v>10350</v>
      </c>
      <c r="K310" s="3">
        <v>0</v>
      </c>
      <c r="L310" s="3">
        <v>0</v>
      </c>
      <c r="M310" s="3">
        <v>0</v>
      </c>
      <c r="N310" s="3">
        <v>0</v>
      </c>
      <c r="O310" s="3">
        <v>12476</v>
      </c>
      <c r="P310" s="3">
        <v>5498</v>
      </c>
      <c r="Q310" s="3">
        <v>0</v>
      </c>
      <c r="R310" s="3">
        <v>0</v>
      </c>
      <c r="S310" s="3">
        <v>0</v>
      </c>
      <c r="T310" s="3">
        <v>0</v>
      </c>
      <c r="U310" s="3">
        <v>0</v>
      </c>
      <c r="V310" s="3">
        <v>3600</v>
      </c>
      <c r="W310" s="3">
        <v>0</v>
      </c>
      <c r="X310" s="3">
        <v>0</v>
      </c>
      <c r="Y310" s="3">
        <v>0</v>
      </c>
      <c r="Z310" s="3">
        <v>144</v>
      </c>
      <c r="AA310" s="67">
        <v>24051</v>
      </c>
      <c r="AB310" s="67">
        <v>8017</v>
      </c>
      <c r="AC310" s="3">
        <v>0</v>
      </c>
      <c r="AD310" s="3">
        <v>0</v>
      </c>
      <c r="AE310" s="3">
        <v>0</v>
      </c>
      <c r="AF310" s="3">
        <v>2762</v>
      </c>
      <c r="AG310" s="3">
        <v>0</v>
      </c>
      <c r="AH310" s="3">
        <v>5457</v>
      </c>
      <c r="AI310" s="3">
        <v>0</v>
      </c>
      <c r="AJ310" s="3">
        <v>0</v>
      </c>
      <c r="AK310" s="3">
        <v>0</v>
      </c>
      <c r="AL310" s="3">
        <v>0</v>
      </c>
      <c r="AM310" s="3">
        <v>0</v>
      </c>
      <c r="AN310" s="3">
        <v>7600</v>
      </c>
      <c r="AO310" s="3"/>
      <c r="AP310" s="67">
        <v>23836</v>
      </c>
      <c r="AQ310" s="3">
        <v>47887</v>
      </c>
      <c r="AR310" s="3">
        <v>23836</v>
      </c>
      <c r="AS310" s="3">
        <v>23836</v>
      </c>
      <c r="AT310" s="3">
        <v>0</v>
      </c>
    </row>
    <row r="311" spans="1:46" x14ac:dyDescent="0.35">
      <c r="A311" t="s">
        <v>814</v>
      </c>
      <c r="B311" t="s">
        <v>815</v>
      </c>
      <c r="C311" t="s">
        <v>673</v>
      </c>
      <c r="D311" t="s">
        <v>924</v>
      </c>
      <c r="F311" t="s">
        <v>72</v>
      </c>
      <c r="G311" s="3">
        <v>22666</v>
      </c>
      <c r="H311" s="3">
        <v>1998409</v>
      </c>
      <c r="I311" s="3">
        <v>0</v>
      </c>
      <c r="J311" s="3">
        <v>0</v>
      </c>
      <c r="K311" s="3">
        <v>0</v>
      </c>
      <c r="L311" s="3">
        <v>0</v>
      </c>
      <c r="M311" s="3">
        <v>0</v>
      </c>
      <c r="N311" s="3">
        <v>0</v>
      </c>
      <c r="O311" s="3">
        <v>0</v>
      </c>
      <c r="P311" s="3">
        <v>0</v>
      </c>
      <c r="Q311" s="3">
        <v>0</v>
      </c>
      <c r="R311" s="3">
        <v>0</v>
      </c>
      <c r="S311" s="3">
        <v>0</v>
      </c>
      <c r="T311" s="3">
        <v>0</v>
      </c>
      <c r="U311" s="3">
        <v>0</v>
      </c>
      <c r="V311" s="3">
        <v>0</v>
      </c>
      <c r="W311" s="3">
        <v>0</v>
      </c>
      <c r="X311" s="3">
        <v>0</v>
      </c>
      <c r="Y311" s="3">
        <v>0</v>
      </c>
      <c r="Z311" s="3">
        <v>0</v>
      </c>
      <c r="AA311" s="67">
        <v>0</v>
      </c>
      <c r="AB311" s="67">
        <v>0</v>
      </c>
      <c r="AC311" s="3">
        <v>0</v>
      </c>
      <c r="AD311" s="3">
        <v>0</v>
      </c>
      <c r="AE311" s="3">
        <v>0</v>
      </c>
      <c r="AF311" s="3">
        <v>0</v>
      </c>
      <c r="AG311" s="3">
        <v>0</v>
      </c>
      <c r="AH311" s="3">
        <v>0</v>
      </c>
      <c r="AI311" s="3">
        <v>0</v>
      </c>
      <c r="AJ311" s="3">
        <v>0</v>
      </c>
      <c r="AK311" s="3">
        <v>0</v>
      </c>
      <c r="AL311" s="3">
        <v>0</v>
      </c>
      <c r="AM311" s="3">
        <v>0</v>
      </c>
      <c r="AN311" s="3">
        <v>0</v>
      </c>
      <c r="AO311" s="3"/>
      <c r="AP311" s="67">
        <v>0</v>
      </c>
      <c r="AQ311" s="3">
        <v>0</v>
      </c>
      <c r="AR311" s="3">
        <v>0</v>
      </c>
      <c r="AS311" s="3">
        <v>0</v>
      </c>
      <c r="AT311" s="3">
        <v>0</v>
      </c>
    </row>
    <row r="312" spans="1:46" x14ac:dyDescent="0.35">
      <c r="A312" t="s">
        <v>816</v>
      </c>
      <c r="B312" t="s">
        <v>817</v>
      </c>
      <c r="C312" t="s">
        <v>891</v>
      </c>
      <c r="D312" t="s">
        <v>926</v>
      </c>
      <c r="F312" t="s">
        <v>72</v>
      </c>
      <c r="G312" s="3">
        <v>5248</v>
      </c>
      <c r="H312" s="3">
        <v>462704</v>
      </c>
      <c r="I312" s="3">
        <v>462704</v>
      </c>
      <c r="J312" s="3">
        <v>0</v>
      </c>
      <c r="K312" s="3">
        <v>0</v>
      </c>
      <c r="L312" s="3">
        <v>0</v>
      </c>
      <c r="M312" s="3">
        <v>0</v>
      </c>
      <c r="N312" s="3">
        <v>0</v>
      </c>
      <c r="O312" s="3">
        <v>0</v>
      </c>
      <c r="P312" s="3">
        <v>0</v>
      </c>
      <c r="Q312" s="3">
        <v>0</v>
      </c>
      <c r="R312" s="3">
        <v>0</v>
      </c>
      <c r="S312" s="3">
        <v>0</v>
      </c>
      <c r="T312" s="3">
        <v>0</v>
      </c>
      <c r="U312" s="3">
        <v>0</v>
      </c>
      <c r="V312" s="3">
        <v>0</v>
      </c>
      <c r="W312" s="3">
        <v>0</v>
      </c>
      <c r="X312" s="3">
        <v>0</v>
      </c>
      <c r="Y312" s="3">
        <v>0</v>
      </c>
      <c r="Z312" s="3">
        <v>0</v>
      </c>
      <c r="AA312" s="67">
        <v>0</v>
      </c>
      <c r="AB312" s="67">
        <v>0</v>
      </c>
      <c r="AC312" s="3">
        <v>0</v>
      </c>
      <c r="AD312" s="3">
        <v>0</v>
      </c>
      <c r="AE312" s="3">
        <v>0</v>
      </c>
      <c r="AF312" s="3">
        <v>0</v>
      </c>
      <c r="AG312" s="3">
        <v>0</v>
      </c>
      <c r="AH312" s="3">
        <v>0</v>
      </c>
      <c r="AI312" s="3">
        <v>0</v>
      </c>
      <c r="AJ312" s="3">
        <v>0</v>
      </c>
      <c r="AK312" s="3">
        <v>0</v>
      </c>
      <c r="AL312" s="3">
        <v>0</v>
      </c>
      <c r="AM312" s="3">
        <v>0</v>
      </c>
      <c r="AN312" s="3">
        <v>0</v>
      </c>
      <c r="AO312" s="3"/>
      <c r="AP312" s="67">
        <v>0</v>
      </c>
      <c r="AQ312" s="3">
        <v>0</v>
      </c>
      <c r="AR312" s="3">
        <v>0</v>
      </c>
      <c r="AS312" s="3">
        <v>0</v>
      </c>
      <c r="AT312" s="3">
        <v>0</v>
      </c>
    </row>
    <row r="313" spans="1:46" x14ac:dyDescent="0.35">
      <c r="A313" t="s">
        <v>818</v>
      </c>
      <c r="B313" t="s">
        <v>819</v>
      </c>
      <c r="C313" t="s">
        <v>399</v>
      </c>
      <c r="D313" t="s">
        <v>929</v>
      </c>
      <c r="F313" t="s">
        <v>72</v>
      </c>
      <c r="G313" s="3">
        <v>780</v>
      </c>
      <c r="H313" s="3">
        <v>68771</v>
      </c>
      <c r="I313" s="3">
        <v>68771</v>
      </c>
      <c r="J313" s="3">
        <v>0</v>
      </c>
      <c r="K313" s="3">
        <v>0</v>
      </c>
      <c r="L313" s="3">
        <v>0</v>
      </c>
      <c r="M313" s="3">
        <v>0</v>
      </c>
      <c r="N313" s="3">
        <v>0</v>
      </c>
      <c r="O313" s="3">
        <v>0</v>
      </c>
      <c r="P313" s="3">
        <v>0</v>
      </c>
      <c r="Q313" s="3">
        <v>0</v>
      </c>
      <c r="R313" s="3">
        <v>0</v>
      </c>
      <c r="S313" s="3">
        <v>0</v>
      </c>
      <c r="T313" s="3">
        <v>0</v>
      </c>
      <c r="U313" s="3">
        <v>0</v>
      </c>
      <c r="V313" s="3">
        <v>0</v>
      </c>
      <c r="W313" s="3">
        <v>0</v>
      </c>
      <c r="X313" s="3">
        <v>0</v>
      </c>
      <c r="Y313" s="3">
        <v>0</v>
      </c>
      <c r="Z313" s="3">
        <v>0</v>
      </c>
      <c r="AA313" s="67">
        <v>0</v>
      </c>
      <c r="AB313" s="67">
        <v>0</v>
      </c>
      <c r="AC313" s="3">
        <v>0</v>
      </c>
      <c r="AD313" s="3">
        <v>0</v>
      </c>
      <c r="AE313" s="3">
        <v>0</v>
      </c>
      <c r="AF313" s="3">
        <v>0</v>
      </c>
      <c r="AG313" s="3">
        <v>0</v>
      </c>
      <c r="AH313" s="3">
        <v>0</v>
      </c>
      <c r="AI313" s="3">
        <v>0</v>
      </c>
      <c r="AJ313" s="3">
        <v>0</v>
      </c>
      <c r="AK313" s="3">
        <v>0</v>
      </c>
      <c r="AL313" s="3">
        <v>0</v>
      </c>
      <c r="AM313" s="3">
        <v>0</v>
      </c>
      <c r="AN313" s="3">
        <v>0</v>
      </c>
      <c r="AO313" s="3"/>
      <c r="AP313" s="67">
        <v>0</v>
      </c>
      <c r="AQ313" s="3">
        <v>0</v>
      </c>
      <c r="AR313" s="3">
        <v>0</v>
      </c>
      <c r="AS313" s="3">
        <v>0</v>
      </c>
      <c r="AT313" s="3">
        <v>0</v>
      </c>
    </row>
    <row r="314" spans="1:46" x14ac:dyDescent="0.35">
      <c r="A314" t="s">
        <v>820</v>
      </c>
      <c r="B314" t="s">
        <v>821</v>
      </c>
      <c r="C314" t="s">
        <v>925</v>
      </c>
      <c r="D314" t="s">
        <v>926</v>
      </c>
      <c r="F314" t="s">
        <v>65</v>
      </c>
      <c r="G314" s="3">
        <v>541</v>
      </c>
      <c r="H314" s="3">
        <v>47699</v>
      </c>
      <c r="I314" s="3">
        <v>47699</v>
      </c>
      <c r="J314" s="3">
        <v>0</v>
      </c>
      <c r="K314" s="3">
        <v>0</v>
      </c>
      <c r="L314" s="3">
        <v>0</v>
      </c>
      <c r="M314" s="3">
        <v>0</v>
      </c>
      <c r="N314" s="3">
        <v>136</v>
      </c>
      <c r="O314" s="3">
        <v>309</v>
      </c>
      <c r="P314" s="3">
        <v>1615</v>
      </c>
      <c r="Q314" s="3">
        <v>0</v>
      </c>
      <c r="R314" s="3">
        <v>0</v>
      </c>
      <c r="S314" s="3">
        <v>0</v>
      </c>
      <c r="T314" s="3">
        <v>0</v>
      </c>
      <c r="U314" s="3">
        <v>0</v>
      </c>
      <c r="V314" s="3">
        <v>0</v>
      </c>
      <c r="W314" s="3">
        <v>0</v>
      </c>
      <c r="X314" s="3">
        <v>0</v>
      </c>
      <c r="Y314" s="3">
        <v>0</v>
      </c>
      <c r="Z314" s="3">
        <v>0</v>
      </c>
      <c r="AA314" s="67">
        <v>1545</v>
      </c>
      <c r="AB314" s="67">
        <v>515</v>
      </c>
      <c r="AC314" s="3">
        <v>0</v>
      </c>
      <c r="AD314" s="3">
        <v>0</v>
      </c>
      <c r="AE314" s="3">
        <v>0</v>
      </c>
      <c r="AF314" s="3">
        <v>0</v>
      </c>
      <c r="AG314" s="3">
        <v>0</v>
      </c>
      <c r="AH314" s="3">
        <v>0</v>
      </c>
      <c r="AI314" s="3">
        <v>0</v>
      </c>
      <c r="AJ314" s="3">
        <v>0</v>
      </c>
      <c r="AK314" s="3">
        <v>0</v>
      </c>
      <c r="AL314" s="3">
        <v>0</v>
      </c>
      <c r="AM314" s="3">
        <v>0</v>
      </c>
      <c r="AN314" s="3">
        <v>0</v>
      </c>
      <c r="AO314" s="3"/>
      <c r="AP314" s="67">
        <v>515</v>
      </c>
      <c r="AQ314" s="3">
        <v>2060</v>
      </c>
      <c r="AR314" s="3">
        <v>515</v>
      </c>
      <c r="AS314" s="3">
        <v>515</v>
      </c>
      <c r="AT314" s="3">
        <v>0</v>
      </c>
    </row>
    <row r="315" spans="1:46" x14ac:dyDescent="0.35">
      <c r="A315" t="s">
        <v>822</v>
      </c>
      <c r="B315" t="s">
        <v>823</v>
      </c>
      <c r="C315" t="s">
        <v>921</v>
      </c>
      <c r="D315" t="s">
        <v>931</v>
      </c>
      <c r="F315" t="s">
        <v>72</v>
      </c>
      <c r="G315" s="3">
        <v>35954</v>
      </c>
      <c r="H315" s="3">
        <v>3169982</v>
      </c>
      <c r="I315" s="3">
        <v>3169982</v>
      </c>
      <c r="J315" s="3">
        <v>0</v>
      </c>
      <c r="K315" s="3">
        <v>0</v>
      </c>
      <c r="L315" s="3">
        <v>0</v>
      </c>
      <c r="M315" s="3">
        <v>0</v>
      </c>
      <c r="N315" s="3">
        <v>0</v>
      </c>
      <c r="O315" s="3">
        <v>0</v>
      </c>
      <c r="P315" s="3">
        <v>0</v>
      </c>
      <c r="Q315" s="3">
        <v>0</v>
      </c>
      <c r="R315" s="3">
        <v>0</v>
      </c>
      <c r="S315" s="3">
        <v>0</v>
      </c>
      <c r="T315" s="3">
        <v>0</v>
      </c>
      <c r="U315" s="3">
        <v>0</v>
      </c>
      <c r="V315" s="3">
        <v>0</v>
      </c>
      <c r="W315" s="3">
        <v>0</v>
      </c>
      <c r="X315" s="3">
        <v>0</v>
      </c>
      <c r="Y315" s="3">
        <v>0</v>
      </c>
      <c r="Z315" s="3">
        <v>0</v>
      </c>
      <c r="AA315" s="67">
        <v>0</v>
      </c>
      <c r="AB315" s="67">
        <v>0</v>
      </c>
      <c r="AC315" s="3">
        <v>0</v>
      </c>
      <c r="AD315" s="3">
        <v>0</v>
      </c>
      <c r="AE315" s="3">
        <v>0</v>
      </c>
      <c r="AF315" s="3">
        <v>0</v>
      </c>
      <c r="AG315" s="3">
        <v>0</v>
      </c>
      <c r="AH315" s="3">
        <v>0</v>
      </c>
      <c r="AI315" s="3">
        <v>0</v>
      </c>
      <c r="AJ315" s="3">
        <v>0</v>
      </c>
      <c r="AK315" s="3">
        <v>0</v>
      </c>
      <c r="AL315" s="3">
        <v>0</v>
      </c>
      <c r="AM315" s="3">
        <v>0</v>
      </c>
      <c r="AN315" s="3">
        <v>0</v>
      </c>
      <c r="AO315" s="3"/>
      <c r="AP315" s="67">
        <v>0</v>
      </c>
      <c r="AQ315" s="3">
        <v>0</v>
      </c>
      <c r="AR315" s="3">
        <v>0</v>
      </c>
      <c r="AS315" s="3">
        <v>0</v>
      </c>
      <c r="AT315" s="3">
        <v>0</v>
      </c>
    </row>
    <row r="316" spans="1:46" x14ac:dyDescent="0.35">
      <c r="A316" t="s">
        <v>824</v>
      </c>
      <c r="B316" t="s">
        <v>825</v>
      </c>
      <c r="C316" t="s">
        <v>921</v>
      </c>
      <c r="D316" t="s">
        <v>931</v>
      </c>
      <c r="F316" t="s">
        <v>65</v>
      </c>
      <c r="G316" s="3">
        <v>13882</v>
      </c>
      <c r="H316" s="3">
        <v>1223944</v>
      </c>
      <c r="I316" s="3">
        <v>1223944</v>
      </c>
      <c r="J316" s="3">
        <v>0</v>
      </c>
      <c r="K316" s="3">
        <v>0</v>
      </c>
      <c r="L316" s="3">
        <v>5000</v>
      </c>
      <c r="M316" s="3">
        <v>0</v>
      </c>
      <c r="N316" s="3">
        <v>262000</v>
      </c>
      <c r="O316" s="3">
        <v>50000</v>
      </c>
      <c r="P316" s="3">
        <v>50000</v>
      </c>
      <c r="Q316" s="3">
        <v>0</v>
      </c>
      <c r="R316" s="3">
        <v>0</v>
      </c>
      <c r="S316" s="3">
        <v>0</v>
      </c>
      <c r="T316" s="3">
        <v>0</v>
      </c>
      <c r="U316" s="3">
        <v>0</v>
      </c>
      <c r="V316" s="3">
        <v>0</v>
      </c>
      <c r="W316" s="3">
        <v>15000</v>
      </c>
      <c r="X316" s="3">
        <v>1000</v>
      </c>
      <c r="Y316" s="3">
        <v>0</v>
      </c>
      <c r="Z316" s="3">
        <v>0</v>
      </c>
      <c r="AA316" s="67">
        <v>287250</v>
      </c>
      <c r="AB316" s="67">
        <v>95750</v>
      </c>
      <c r="AC316" s="3">
        <v>36000</v>
      </c>
      <c r="AD316" s="3">
        <v>0</v>
      </c>
      <c r="AE316" s="3">
        <v>0</v>
      </c>
      <c r="AF316" s="3">
        <v>168000</v>
      </c>
      <c r="AG316" s="3">
        <v>0</v>
      </c>
      <c r="AH316" s="3">
        <v>13000</v>
      </c>
      <c r="AI316" s="3">
        <v>0</v>
      </c>
      <c r="AJ316" s="3">
        <v>0</v>
      </c>
      <c r="AK316" s="3">
        <v>0</v>
      </c>
      <c r="AL316" s="3">
        <v>0</v>
      </c>
      <c r="AM316" s="3">
        <v>0</v>
      </c>
      <c r="AN316" s="3">
        <v>0</v>
      </c>
      <c r="AO316" s="3"/>
      <c r="AP316" s="67">
        <v>312750</v>
      </c>
      <c r="AQ316" s="3">
        <v>600000</v>
      </c>
      <c r="AR316" s="3">
        <v>312750</v>
      </c>
      <c r="AS316" s="3">
        <v>312750</v>
      </c>
      <c r="AT316" s="3">
        <v>0</v>
      </c>
    </row>
    <row r="317" spans="1:46" x14ac:dyDescent="0.35">
      <c r="A317" t="s">
        <v>826</v>
      </c>
      <c r="B317" t="s">
        <v>827</v>
      </c>
      <c r="C317" t="s">
        <v>891</v>
      </c>
      <c r="D317" t="s">
        <v>929</v>
      </c>
      <c r="F317" t="s">
        <v>72</v>
      </c>
      <c r="G317" s="3">
        <v>17027</v>
      </c>
      <c r="H317" s="3">
        <v>1501232</v>
      </c>
      <c r="I317" s="3">
        <v>1501232</v>
      </c>
      <c r="J317" s="3">
        <v>0</v>
      </c>
      <c r="K317" s="3">
        <v>0</v>
      </c>
      <c r="L317" s="3">
        <v>0</v>
      </c>
      <c r="M317" s="3">
        <v>0</v>
      </c>
      <c r="N317" s="3">
        <v>0</v>
      </c>
      <c r="O317" s="3">
        <v>0</v>
      </c>
      <c r="P317" s="3">
        <v>0</v>
      </c>
      <c r="Q317" s="3">
        <v>0</v>
      </c>
      <c r="R317" s="3">
        <v>0</v>
      </c>
      <c r="S317" s="3">
        <v>0</v>
      </c>
      <c r="T317" s="3">
        <v>0</v>
      </c>
      <c r="U317" s="3">
        <v>0</v>
      </c>
      <c r="V317" s="3">
        <v>0</v>
      </c>
      <c r="W317" s="3">
        <v>0</v>
      </c>
      <c r="X317" s="3">
        <v>0</v>
      </c>
      <c r="Y317" s="3">
        <v>0</v>
      </c>
      <c r="Z317" s="3">
        <v>0</v>
      </c>
      <c r="AA317" s="67">
        <v>0</v>
      </c>
      <c r="AB317" s="67">
        <v>0</v>
      </c>
      <c r="AC317" s="3">
        <v>0</v>
      </c>
      <c r="AD317" s="3">
        <v>0</v>
      </c>
      <c r="AE317" s="3">
        <v>0</v>
      </c>
      <c r="AF317" s="3">
        <v>0</v>
      </c>
      <c r="AG317" s="3">
        <v>0</v>
      </c>
      <c r="AH317" s="3">
        <v>0</v>
      </c>
      <c r="AI317" s="3">
        <v>0</v>
      </c>
      <c r="AJ317" s="3">
        <v>0</v>
      </c>
      <c r="AK317" s="3">
        <v>0</v>
      </c>
      <c r="AL317" s="3">
        <v>0</v>
      </c>
      <c r="AM317" s="3">
        <v>0</v>
      </c>
      <c r="AN317" s="3">
        <v>0</v>
      </c>
      <c r="AO317" s="3"/>
      <c r="AP317" s="67">
        <v>0</v>
      </c>
      <c r="AQ317" s="3">
        <v>0</v>
      </c>
      <c r="AR317" s="3">
        <v>0</v>
      </c>
      <c r="AS317" s="3">
        <v>0</v>
      </c>
      <c r="AT317" s="3">
        <v>0</v>
      </c>
    </row>
    <row r="318" spans="1:46" x14ac:dyDescent="0.35">
      <c r="A318" t="s">
        <v>828</v>
      </c>
      <c r="B318" t="s">
        <v>829</v>
      </c>
      <c r="C318" t="s">
        <v>611</v>
      </c>
      <c r="D318" t="s">
        <v>932</v>
      </c>
      <c r="F318" t="s">
        <v>65</v>
      </c>
      <c r="G318" s="3">
        <v>29673</v>
      </c>
      <c r="H318" s="3">
        <v>2616201</v>
      </c>
      <c r="I318" s="3">
        <v>2616201</v>
      </c>
      <c r="J318" s="3">
        <v>0</v>
      </c>
      <c r="K318" s="3">
        <v>0</v>
      </c>
      <c r="L318" s="3">
        <v>0</v>
      </c>
      <c r="M318" s="3">
        <v>0</v>
      </c>
      <c r="N318" s="3">
        <v>0</v>
      </c>
      <c r="O318" s="3">
        <v>0</v>
      </c>
      <c r="P318" s="3">
        <v>0</v>
      </c>
      <c r="Q318" s="3">
        <v>0</v>
      </c>
      <c r="R318" s="3">
        <v>0</v>
      </c>
      <c r="S318" s="3">
        <v>0</v>
      </c>
      <c r="T318" s="3">
        <v>0</v>
      </c>
      <c r="U318" s="3">
        <v>0</v>
      </c>
      <c r="V318" s="3">
        <v>0</v>
      </c>
      <c r="W318" s="3">
        <v>0</v>
      </c>
      <c r="X318" s="3">
        <v>0</v>
      </c>
      <c r="Y318" s="3">
        <v>0</v>
      </c>
      <c r="Z318" s="3">
        <v>0</v>
      </c>
      <c r="AA318" s="67">
        <v>0</v>
      </c>
      <c r="AB318" s="67">
        <v>0</v>
      </c>
      <c r="AC318" s="3">
        <v>0</v>
      </c>
      <c r="AD318" s="3">
        <v>0</v>
      </c>
      <c r="AE318" s="3">
        <v>0</v>
      </c>
      <c r="AF318" s="3">
        <v>0</v>
      </c>
      <c r="AG318" s="3">
        <v>0</v>
      </c>
      <c r="AH318" s="3">
        <v>0</v>
      </c>
      <c r="AI318" s="3">
        <v>0</v>
      </c>
      <c r="AJ318" s="3">
        <v>0</v>
      </c>
      <c r="AK318" s="3">
        <v>0</v>
      </c>
      <c r="AL318" s="3">
        <v>0</v>
      </c>
      <c r="AM318" s="3">
        <v>0</v>
      </c>
      <c r="AN318" s="3">
        <v>500000</v>
      </c>
      <c r="AO318" s="3"/>
      <c r="AP318" s="67">
        <v>500000</v>
      </c>
      <c r="AQ318" s="3">
        <v>500000</v>
      </c>
      <c r="AR318" s="3">
        <v>500000</v>
      </c>
      <c r="AS318" s="3">
        <v>500000</v>
      </c>
      <c r="AT318" s="3">
        <v>0</v>
      </c>
    </row>
    <row r="319" spans="1:46" x14ac:dyDescent="0.35">
      <c r="A319" t="s">
        <v>830</v>
      </c>
      <c r="B319" t="s">
        <v>831</v>
      </c>
      <c r="C319" t="s">
        <v>307</v>
      </c>
      <c r="D319" t="s">
        <v>924</v>
      </c>
      <c r="F319" t="s">
        <v>65</v>
      </c>
      <c r="G319" s="3">
        <v>2729</v>
      </c>
      <c r="H319" s="3">
        <v>240610</v>
      </c>
      <c r="I319" s="3">
        <v>240610</v>
      </c>
      <c r="J319" s="3">
        <v>0</v>
      </c>
      <c r="K319" s="3">
        <v>0</v>
      </c>
      <c r="L319" s="3">
        <v>0</v>
      </c>
      <c r="M319" s="3">
        <v>0</v>
      </c>
      <c r="N319" s="3">
        <v>0</v>
      </c>
      <c r="O319" s="3">
        <v>16647</v>
      </c>
      <c r="P319" s="3">
        <v>46537</v>
      </c>
      <c r="Q319" s="3">
        <v>0</v>
      </c>
      <c r="R319" s="3">
        <v>0</v>
      </c>
      <c r="S319" s="3">
        <v>0</v>
      </c>
      <c r="T319" s="3">
        <v>0</v>
      </c>
      <c r="U319" s="3">
        <v>0</v>
      </c>
      <c r="V319" s="3">
        <v>0</v>
      </c>
      <c r="W319" s="3">
        <v>25444</v>
      </c>
      <c r="X319" s="3">
        <v>0</v>
      </c>
      <c r="Y319" s="3">
        <v>9000</v>
      </c>
      <c r="Z319" s="3">
        <v>0</v>
      </c>
      <c r="AA319" s="67">
        <v>73221</v>
      </c>
      <c r="AB319" s="67">
        <v>24407</v>
      </c>
      <c r="AC319" s="3">
        <v>3732</v>
      </c>
      <c r="AD319" s="3">
        <v>0</v>
      </c>
      <c r="AE319" s="3">
        <v>0</v>
      </c>
      <c r="AF319" s="3">
        <v>0</v>
      </c>
      <c r="AG319" s="3">
        <v>0</v>
      </c>
      <c r="AH319" s="3">
        <v>31704</v>
      </c>
      <c r="AI319" s="3">
        <v>0</v>
      </c>
      <c r="AJ319" s="3">
        <v>0</v>
      </c>
      <c r="AK319" s="3">
        <v>428</v>
      </c>
      <c r="AL319" s="3">
        <v>0</v>
      </c>
      <c r="AM319" s="3">
        <v>0</v>
      </c>
      <c r="AN319" s="3">
        <v>0</v>
      </c>
      <c r="AO319" s="3"/>
      <c r="AP319" s="67">
        <v>60271</v>
      </c>
      <c r="AQ319" s="3">
        <v>133492</v>
      </c>
      <c r="AR319" s="3">
        <v>60271</v>
      </c>
      <c r="AS319" s="3">
        <v>60271</v>
      </c>
      <c r="AT319" s="3">
        <v>0</v>
      </c>
    </row>
    <row r="320" spans="1:46" x14ac:dyDescent="0.35">
      <c r="A320" t="s">
        <v>832</v>
      </c>
      <c r="B320" t="s">
        <v>833</v>
      </c>
      <c r="C320" t="s">
        <v>399</v>
      </c>
      <c r="D320" t="s">
        <v>929</v>
      </c>
      <c r="F320" t="s">
        <v>65</v>
      </c>
      <c r="G320" s="3">
        <v>886</v>
      </c>
      <c r="H320" s="3">
        <v>78117</v>
      </c>
      <c r="I320" s="3">
        <v>78117</v>
      </c>
      <c r="J320" s="3">
        <v>26791</v>
      </c>
      <c r="K320" s="3">
        <v>0</v>
      </c>
      <c r="L320" s="3">
        <v>0</v>
      </c>
      <c r="M320" s="3">
        <v>0</v>
      </c>
      <c r="N320" s="3">
        <v>0</v>
      </c>
      <c r="O320" s="3">
        <v>750</v>
      </c>
      <c r="P320" s="3">
        <v>0</v>
      </c>
      <c r="Q320" s="3">
        <v>0</v>
      </c>
      <c r="R320" s="3">
        <v>0</v>
      </c>
      <c r="S320" s="3">
        <v>0</v>
      </c>
      <c r="T320" s="3">
        <v>0</v>
      </c>
      <c r="U320" s="3">
        <v>0</v>
      </c>
      <c r="V320" s="3">
        <v>0</v>
      </c>
      <c r="W320" s="3">
        <v>900</v>
      </c>
      <c r="X320" s="3">
        <v>0</v>
      </c>
      <c r="Y320" s="3">
        <v>0</v>
      </c>
      <c r="Z320" s="3">
        <v>0</v>
      </c>
      <c r="AA320" s="67">
        <v>21330.75</v>
      </c>
      <c r="AB320" s="67">
        <v>7110.25</v>
      </c>
      <c r="AC320" s="3">
        <v>60</v>
      </c>
      <c r="AD320" s="3">
        <v>0</v>
      </c>
      <c r="AE320" s="3">
        <v>0</v>
      </c>
      <c r="AF320" s="3">
        <v>0</v>
      </c>
      <c r="AG320" s="3">
        <v>0</v>
      </c>
      <c r="AH320" s="3">
        <v>0</v>
      </c>
      <c r="AI320" s="3">
        <v>0</v>
      </c>
      <c r="AJ320" s="3">
        <v>0</v>
      </c>
      <c r="AK320" s="3">
        <v>0</v>
      </c>
      <c r="AL320" s="3">
        <v>0</v>
      </c>
      <c r="AM320" s="3">
        <v>0</v>
      </c>
      <c r="AN320" s="3">
        <v>24835</v>
      </c>
      <c r="AO320" s="3"/>
      <c r="AP320" s="67">
        <v>32005.25</v>
      </c>
      <c r="AQ320" s="3">
        <v>53336</v>
      </c>
      <c r="AR320" s="3">
        <v>32005</v>
      </c>
      <c r="AS320" s="3">
        <v>32005</v>
      </c>
      <c r="AT320" s="3">
        <v>0</v>
      </c>
    </row>
    <row r="321" spans="1:46" x14ac:dyDescent="0.35">
      <c r="A321" t="s">
        <v>834</v>
      </c>
      <c r="B321" t="s">
        <v>835</v>
      </c>
      <c r="C321" t="s">
        <v>389</v>
      </c>
      <c r="D321" t="s">
        <v>927</v>
      </c>
      <c r="F321" t="s">
        <v>65</v>
      </c>
      <c r="G321" s="3">
        <v>5284</v>
      </c>
      <c r="H321" s="3">
        <v>465878</v>
      </c>
      <c r="I321" s="3">
        <v>465878</v>
      </c>
      <c r="J321" s="3">
        <v>2492</v>
      </c>
      <c r="K321" s="3">
        <v>0</v>
      </c>
      <c r="L321" s="3">
        <v>0</v>
      </c>
      <c r="M321" s="3">
        <v>0</v>
      </c>
      <c r="N321" s="3">
        <v>0</v>
      </c>
      <c r="O321" s="3">
        <v>9016</v>
      </c>
      <c r="P321" s="3">
        <v>4754</v>
      </c>
      <c r="Q321" s="3">
        <v>0</v>
      </c>
      <c r="R321" s="3">
        <v>4043</v>
      </c>
      <c r="S321" s="3">
        <v>0</v>
      </c>
      <c r="T321" s="3">
        <v>0</v>
      </c>
      <c r="U321" s="3">
        <v>0</v>
      </c>
      <c r="V321" s="3">
        <v>0</v>
      </c>
      <c r="W321" s="3">
        <v>6287</v>
      </c>
      <c r="X321" s="3">
        <v>0</v>
      </c>
      <c r="Y321" s="3">
        <v>0</v>
      </c>
      <c r="Z321" s="3">
        <v>0</v>
      </c>
      <c r="AA321" s="67">
        <v>19944</v>
      </c>
      <c r="AB321" s="67">
        <v>6648</v>
      </c>
      <c r="AC321" s="3">
        <v>36570</v>
      </c>
      <c r="AD321" s="3">
        <v>0</v>
      </c>
      <c r="AE321" s="3">
        <v>0</v>
      </c>
      <c r="AF321" s="3">
        <v>0</v>
      </c>
      <c r="AG321" s="3">
        <v>0</v>
      </c>
      <c r="AH321" s="3">
        <v>0</v>
      </c>
      <c r="AI321" s="3">
        <v>0</v>
      </c>
      <c r="AJ321" s="3">
        <v>0</v>
      </c>
      <c r="AK321" s="3">
        <v>0</v>
      </c>
      <c r="AL321" s="3">
        <v>0</v>
      </c>
      <c r="AM321" s="3">
        <v>0</v>
      </c>
      <c r="AN321" s="3">
        <v>422660</v>
      </c>
      <c r="AO321" s="3"/>
      <c r="AP321" s="67">
        <v>465878</v>
      </c>
      <c r="AQ321" s="3">
        <v>485822</v>
      </c>
      <c r="AR321" s="3">
        <v>465878</v>
      </c>
      <c r="AS321" s="3">
        <v>465878</v>
      </c>
      <c r="AT321" s="3">
        <v>0</v>
      </c>
    </row>
    <row r="322" spans="1:46" x14ac:dyDescent="0.35">
      <c r="A322" t="s">
        <v>836</v>
      </c>
      <c r="B322" t="s">
        <v>837</v>
      </c>
      <c r="C322" t="s">
        <v>891</v>
      </c>
      <c r="D322" t="s">
        <v>929</v>
      </c>
      <c r="F322" t="s">
        <v>65</v>
      </c>
      <c r="G322" s="3">
        <v>8215</v>
      </c>
      <c r="H322" s="3">
        <v>724298</v>
      </c>
      <c r="I322" s="3">
        <v>724298</v>
      </c>
      <c r="J322" s="3">
        <v>10400</v>
      </c>
      <c r="K322" s="3">
        <v>0</v>
      </c>
      <c r="L322" s="3">
        <v>0</v>
      </c>
      <c r="M322" s="3">
        <v>17008</v>
      </c>
      <c r="N322" s="3">
        <v>0</v>
      </c>
      <c r="O322" s="3">
        <v>14220</v>
      </c>
      <c r="P322" s="3">
        <v>6522</v>
      </c>
      <c r="Q322" s="3">
        <v>0</v>
      </c>
      <c r="R322" s="3">
        <v>0</v>
      </c>
      <c r="S322" s="3">
        <v>0</v>
      </c>
      <c r="T322" s="3">
        <v>0</v>
      </c>
      <c r="U322" s="3">
        <v>0</v>
      </c>
      <c r="V322" s="3">
        <v>0</v>
      </c>
      <c r="W322" s="3">
        <v>0</v>
      </c>
      <c r="X322" s="3">
        <v>0</v>
      </c>
      <c r="Y322" s="3">
        <v>0</v>
      </c>
      <c r="Z322" s="3">
        <v>0</v>
      </c>
      <c r="AA322" s="67">
        <v>36112.5</v>
      </c>
      <c r="AB322" s="67">
        <v>12037.5</v>
      </c>
      <c r="AC322" s="3">
        <v>2508</v>
      </c>
      <c r="AD322" s="3">
        <v>0</v>
      </c>
      <c r="AE322" s="3">
        <v>0</v>
      </c>
      <c r="AF322" s="3">
        <v>19085</v>
      </c>
      <c r="AG322" s="3">
        <v>0</v>
      </c>
      <c r="AH322" s="3">
        <v>0</v>
      </c>
      <c r="AI322" s="3">
        <v>0</v>
      </c>
      <c r="AJ322" s="3">
        <v>0</v>
      </c>
      <c r="AK322" s="3">
        <v>0</v>
      </c>
      <c r="AL322" s="3">
        <v>0</v>
      </c>
      <c r="AM322" s="3">
        <v>0</v>
      </c>
      <c r="AN322" s="3">
        <v>84678</v>
      </c>
      <c r="AO322" s="3"/>
      <c r="AP322" s="67">
        <v>118308.5</v>
      </c>
      <c r="AQ322" s="3">
        <v>154421</v>
      </c>
      <c r="AR322" s="3">
        <v>118309</v>
      </c>
      <c r="AS322" s="3">
        <v>118309</v>
      </c>
      <c r="AT322" s="3">
        <v>0</v>
      </c>
    </row>
    <row r="323" spans="1:46" x14ac:dyDescent="0.35">
      <c r="A323" t="s">
        <v>838</v>
      </c>
      <c r="B323" t="s">
        <v>839</v>
      </c>
      <c r="C323" t="s">
        <v>673</v>
      </c>
      <c r="D323" t="s">
        <v>920</v>
      </c>
      <c r="F323" t="s">
        <v>72</v>
      </c>
      <c r="G323" s="3">
        <v>7262</v>
      </c>
      <c r="H323" s="3">
        <v>640274</v>
      </c>
      <c r="I323" s="3">
        <v>0</v>
      </c>
      <c r="J323" s="3">
        <v>0</v>
      </c>
      <c r="K323" s="3">
        <v>0</v>
      </c>
      <c r="L323" s="3">
        <v>0</v>
      </c>
      <c r="M323" s="3">
        <v>0</v>
      </c>
      <c r="N323" s="3">
        <v>0</v>
      </c>
      <c r="O323" s="3">
        <v>0</v>
      </c>
      <c r="P323" s="3">
        <v>0</v>
      </c>
      <c r="Q323" s="3">
        <v>0</v>
      </c>
      <c r="R323" s="3">
        <v>0</v>
      </c>
      <c r="S323" s="3">
        <v>0</v>
      </c>
      <c r="T323" s="3">
        <v>0</v>
      </c>
      <c r="U323" s="3">
        <v>0</v>
      </c>
      <c r="V323" s="3">
        <v>0</v>
      </c>
      <c r="W323" s="3">
        <v>0</v>
      </c>
      <c r="X323" s="3">
        <v>0</v>
      </c>
      <c r="Y323" s="3">
        <v>0</v>
      </c>
      <c r="Z323" s="3">
        <v>0</v>
      </c>
      <c r="AA323" s="67">
        <v>0</v>
      </c>
      <c r="AB323" s="67">
        <v>0</v>
      </c>
      <c r="AC323" s="3">
        <v>0</v>
      </c>
      <c r="AD323" s="3">
        <v>0</v>
      </c>
      <c r="AE323" s="3">
        <v>0</v>
      </c>
      <c r="AF323" s="3">
        <v>0</v>
      </c>
      <c r="AG323" s="3">
        <v>0</v>
      </c>
      <c r="AH323" s="3">
        <v>0</v>
      </c>
      <c r="AI323" s="3">
        <v>0</v>
      </c>
      <c r="AJ323" s="3">
        <v>0</v>
      </c>
      <c r="AK323" s="3">
        <v>0</v>
      </c>
      <c r="AL323" s="3">
        <v>0</v>
      </c>
      <c r="AM323" s="3">
        <v>0</v>
      </c>
      <c r="AN323" s="3">
        <v>0</v>
      </c>
      <c r="AO323" s="3"/>
      <c r="AP323" s="67">
        <v>0</v>
      </c>
      <c r="AQ323" s="3">
        <v>0</v>
      </c>
      <c r="AR323" s="3">
        <v>0</v>
      </c>
      <c r="AS323" s="3">
        <v>0</v>
      </c>
      <c r="AT323" s="3">
        <v>0</v>
      </c>
    </row>
    <row r="324" spans="1:46" x14ac:dyDescent="0.35">
      <c r="A324" t="s">
        <v>840</v>
      </c>
      <c r="B324" t="s">
        <v>841</v>
      </c>
      <c r="C324" t="s">
        <v>891</v>
      </c>
      <c r="D324" t="s">
        <v>929</v>
      </c>
      <c r="F324" t="s">
        <v>72</v>
      </c>
      <c r="G324" s="3">
        <v>3785</v>
      </c>
      <c r="H324" s="3">
        <v>333715</v>
      </c>
      <c r="I324" s="3">
        <v>333715</v>
      </c>
      <c r="J324" s="3">
        <v>0</v>
      </c>
      <c r="K324" s="3">
        <v>0</v>
      </c>
      <c r="L324" s="3">
        <v>0</v>
      </c>
      <c r="M324" s="3">
        <v>0</v>
      </c>
      <c r="N324" s="3">
        <v>0</v>
      </c>
      <c r="O324" s="3">
        <v>0</v>
      </c>
      <c r="P324" s="3">
        <v>0</v>
      </c>
      <c r="Q324" s="3">
        <v>0</v>
      </c>
      <c r="R324" s="3">
        <v>0</v>
      </c>
      <c r="S324" s="3">
        <v>0</v>
      </c>
      <c r="T324" s="3">
        <v>0</v>
      </c>
      <c r="U324" s="3">
        <v>0</v>
      </c>
      <c r="V324" s="3">
        <v>0</v>
      </c>
      <c r="W324" s="3">
        <v>0</v>
      </c>
      <c r="X324" s="3">
        <v>0</v>
      </c>
      <c r="Y324" s="3">
        <v>0</v>
      </c>
      <c r="Z324" s="3">
        <v>0</v>
      </c>
      <c r="AA324" s="67">
        <v>0</v>
      </c>
      <c r="AB324" s="67">
        <v>0</v>
      </c>
      <c r="AC324" s="3">
        <v>0</v>
      </c>
      <c r="AD324" s="3">
        <v>0</v>
      </c>
      <c r="AE324" s="3">
        <v>0</v>
      </c>
      <c r="AF324" s="3">
        <v>0</v>
      </c>
      <c r="AG324" s="3">
        <v>0</v>
      </c>
      <c r="AH324" s="3">
        <v>0</v>
      </c>
      <c r="AI324" s="3">
        <v>0</v>
      </c>
      <c r="AJ324" s="3">
        <v>0</v>
      </c>
      <c r="AK324" s="3">
        <v>0</v>
      </c>
      <c r="AL324" s="3">
        <v>0</v>
      </c>
      <c r="AM324" s="3">
        <v>0</v>
      </c>
      <c r="AN324" s="3">
        <v>0</v>
      </c>
      <c r="AO324" s="3"/>
      <c r="AP324" s="67">
        <v>0</v>
      </c>
      <c r="AQ324" s="3">
        <v>0</v>
      </c>
      <c r="AR324" s="3">
        <v>0</v>
      </c>
      <c r="AS324" s="3">
        <v>0</v>
      </c>
      <c r="AT324" s="3">
        <v>0</v>
      </c>
    </row>
    <row r="325" spans="1:46" x14ac:dyDescent="0.35">
      <c r="A325" t="s">
        <v>842</v>
      </c>
      <c r="B325" t="s">
        <v>843</v>
      </c>
      <c r="C325" t="s">
        <v>389</v>
      </c>
      <c r="D325" t="s">
        <v>927</v>
      </c>
      <c r="F325" t="s">
        <v>65</v>
      </c>
      <c r="G325" s="3">
        <v>4691</v>
      </c>
      <c r="H325" s="3">
        <v>413595</v>
      </c>
      <c r="I325" s="3">
        <v>413595</v>
      </c>
      <c r="J325" s="3">
        <v>2400</v>
      </c>
      <c r="K325" s="3">
        <v>0</v>
      </c>
      <c r="L325" s="3">
        <v>0</v>
      </c>
      <c r="M325" s="3">
        <v>0</v>
      </c>
      <c r="N325" s="3">
        <v>0</v>
      </c>
      <c r="O325" s="3">
        <v>2764</v>
      </c>
      <c r="P325" s="3">
        <v>6289</v>
      </c>
      <c r="Q325" s="3">
        <v>0</v>
      </c>
      <c r="R325" s="3">
        <v>0</v>
      </c>
      <c r="S325" s="3">
        <v>0</v>
      </c>
      <c r="T325" s="3">
        <v>0</v>
      </c>
      <c r="U325" s="3">
        <v>0</v>
      </c>
      <c r="V325" s="3">
        <v>0</v>
      </c>
      <c r="W325" s="3">
        <v>1012</v>
      </c>
      <c r="X325" s="3">
        <v>0</v>
      </c>
      <c r="Y325" s="3">
        <v>125</v>
      </c>
      <c r="Z325" s="3">
        <v>0</v>
      </c>
      <c r="AA325" s="67">
        <v>9442.5</v>
      </c>
      <c r="AB325" s="67">
        <v>3147.5</v>
      </c>
      <c r="AC325" s="3">
        <v>5435</v>
      </c>
      <c r="AD325" s="3">
        <v>0</v>
      </c>
      <c r="AE325" s="3">
        <v>0</v>
      </c>
      <c r="AF325" s="3">
        <v>0</v>
      </c>
      <c r="AG325" s="3">
        <v>0</v>
      </c>
      <c r="AH325" s="3">
        <v>0</v>
      </c>
      <c r="AI325" s="3">
        <v>0</v>
      </c>
      <c r="AJ325" s="3">
        <v>0</v>
      </c>
      <c r="AK325" s="3">
        <v>0</v>
      </c>
      <c r="AL325" s="3">
        <v>0</v>
      </c>
      <c r="AM325" s="3">
        <v>0</v>
      </c>
      <c r="AN325" s="3">
        <v>0</v>
      </c>
      <c r="AO325" s="3"/>
      <c r="AP325" s="67">
        <v>8582.5</v>
      </c>
      <c r="AQ325" s="3">
        <v>18025</v>
      </c>
      <c r="AR325" s="3">
        <v>8583</v>
      </c>
      <c r="AS325" s="3">
        <v>8583</v>
      </c>
      <c r="AT325" s="3">
        <v>0</v>
      </c>
    </row>
    <row r="326" spans="1:46" x14ac:dyDescent="0.35">
      <c r="A326" t="s">
        <v>844</v>
      </c>
      <c r="B326" t="s">
        <v>845</v>
      </c>
      <c r="C326" t="s">
        <v>435</v>
      </c>
      <c r="D326" t="s">
        <v>926</v>
      </c>
      <c r="F326" t="s">
        <v>65</v>
      </c>
      <c r="G326" s="3">
        <v>28747</v>
      </c>
      <c r="H326" s="3">
        <v>2534557</v>
      </c>
      <c r="I326" s="3">
        <v>2534557</v>
      </c>
      <c r="J326" s="3">
        <v>23974</v>
      </c>
      <c r="K326" s="3">
        <v>0</v>
      </c>
      <c r="L326" s="3">
        <v>0</v>
      </c>
      <c r="M326" s="3">
        <v>0</v>
      </c>
      <c r="N326" s="3">
        <v>0</v>
      </c>
      <c r="O326" s="3">
        <v>7705</v>
      </c>
      <c r="P326" s="3">
        <v>20332</v>
      </c>
      <c r="Q326" s="3">
        <v>0</v>
      </c>
      <c r="R326" s="3">
        <v>0</v>
      </c>
      <c r="S326" s="3">
        <v>0</v>
      </c>
      <c r="T326" s="3">
        <v>0</v>
      </c>
      <c r="U326" s="3">
        <v>0</v>
      </c>
      <c r="V326" s="3">
        <v>0</v>
      </c>
      <c r="W326" s="3">
        <v>0</v>
      </c>
      <c r="X326" s="3">
        <v>0</v>
      </c>
      <c r="Y326" s="3">
        <v>0</v>
      </c>
      <c r="Z326" s="3">
        <v>11523</v>
      </c>
      <c r="AA326" s="67">
        <v>47650.5</v>
      </c>
      <c r="AB326" s="67">
        <v>15883.5</v>
      </c>
      <c r="AC326" s="3">
        <v>2666</v>
      </c>
      <c r="AD326" s="3">
        <v>0</v>
      </c>
      <c r="AE326" s="3">
        <v>0</v>
      </c>
      <c r="AF326" s="3">
        <v>21209</v>
      </c>
      <c r="AG326" s="3">
        <v>2263</v>
      </c>
      <c r="AH326" s="3">
        <v>2090</v>
      </c>
      <c r="AI326" s="3">
        <v>0</v>
      </c>
      <c r="AJ326" s="3">
        <v>0</v>
      </c>
      <c r="AK326" s="3">
        <v>0</v>
      </c>
      <c r="AL326" s="3">
        <v>0</v>
      </c>
      <c r="AM326" s="3">
        <v>0</v>
      </c>
      <c r="AN326" s="3">
        <v>59842</v>
      </c>
      <c r="AO326" s="3"/>
      <c r="AP326" s="67">
        <v>103953.5</v>
      </c>
      <c r="AQ326" s="3">
        <v>151604</v>
      </c>
      <c r="AR326" s="3">
        <v>103954</v>
      </c>
      <c r="AS326" s="3">
        <v>103954</v>
      </c>
      <c r="AT326" s="3">
        <v>0</v>
      </c>
    </row>
    <row r="327" spans="1:46" x14ac:dyDescent="0.35">
      <c r="A327" t="s">
        <v>846</v>
      </c>
      <c r="B327" t="s">
        <v>847</v>
      </c>
      <c r="C327" t="s">
        <v>925</v>
      </c>
      <c r="D327" t="s">
        <v>926</v>
      </c>
      <c r="F327" t="s">
        <v>65</v>
      </c>
      <c r="G327" s="3">
        <v>1264</v>
      </c>
      <c r="H327" s="3">
        <v>111444</v>
      </c>
      <c r="I327" s="3">
        <v>111444</v>
      </c>
      <c r="J327" s="3">
        <v>17967</v>
      </c>
      <c r="K327" s="3">
        <v>0</v>
      </c>
      <c r="L327" s="3">
        <v>0</v>
      </c>
      <c r="M327" s="3">
        <v>0</v>
      </c>
      <c r="N327" s="3">
        <v>0</v>
      </c>
      <c r="O327" s="3">
        <v>16</v>
      </c>
      <c r="P327" s="3">
        <v>465</v>
      </c>
      <c r="Q327" s="3">
        <v>0</v>
      </c>
      <c r="R327" s="3">
        <v>2537</v>
      </c>
      <c r="S327" s="3">
        <v>0</v>
      </c>
      <c r="T327" s="3">
        <v>0</v>
      </c>
      <c r="U327" s="3">
        <v>0</v>
      </c>
      <c r="V327" s="3">
        <v>0</v>
      </c>
      <c r="W327" s="3">
        <v>0</v>
      </c>
      <c r="X327" s="3">
        <v>0</v>
      </c>
      <c r="Y327" s="3">
        <v>0</v>
      </c>
      <c r="Z327" s="3">
        <v>0</v>
      </c>
      <c r="AA327" s="67">
        <v>15738.75</v>
      </c>
      <c r="AB327" s="67">
        <v>5246.25</v>
      </c>
      <c r="AC327" s="3">
        <v>19982</v>
      </c>
      <c r="AD327" s="3">
        <v>135</v>
      </c>
      <c r="AE327" s="3">
        <v>0</v>
      </c>
      <c r="AF327" s="3">
        <v>0</v>
      </c>
      <c r="AG327" s="3">
        <v>0</v>
      </c>
      <c r="AH327" s="3">
        <v>500</v>
      </c>
      <c r="AI327" s="3">
        <v>0</v>
      </c>
      <c r="AJ327" s="3">
        <v>0</v>
      </c>
      <c r="AK327" s="3">
        <v>0</v>
      </c>
      <c r="AL327" s="3">
        <v>0</v>
      </c>
      <c r="AM327" s="3">
        <v>0</v>
      </c>
      <c r="AN327" s="3">
        <v>0</v>
      </c>
      <c r="AO327" s="3"/>
      <c r="AP327" s="67">
        <v>25863.25</v>
      </c>
      <c r="AQ327" s="3">
        <v>41602</v>
      </c>
      <c r="AR327" s="3">
        <v>25863</v>
      </c>
      <c r="AS327" s="3">
        <v>25863</v>
      </c>
      <c r="AT327" s="3">
        <v>0</v>
      </c>
    </row>
    <row r="328" spans="1:46" x14ac:dyDescent="0.35">
      <c r="A328" t="s">
        <v>848</v>
      </c>
      <c r="B328" t="s">
        <v>849</v>
      </c>
      <c r="C328" t="s">
        <v>930</v>
      </c>
      <c r="D328" t="s">
        <v>924</v>
      </c>
      <c r="F328" t="s">
        <v>65</v>
      </c>
      <c r="G328" s="3">
        <v>2901</v>
      </c>
      <c r="H328" s="3">
        <v>255775</v>
      </c>
      <c r="I328" s="3">
        <v>255775</v>
      </c>
      <c r="J328" s="3">
        <v>75000</v>
      </c>
      <c r="K328" s="3">
        <v>0</v>
      </c>
      <c r="L328" s="3">
        <v>0</v>
      </c>
      <c r="M328" s="3">
        <v>8000</v>
      </c>
      <c r="N328" s="3">
        <v>0</v>
      </c>
      <c r="O328" s="3">
        <v>5000</v>
      </c>
      <c r="P328" s="3">
        <v>7500</v>
      </c>
      <c r="Q328" s="3">
        <v>0</v>
      </c>
      <c r="R328" s="3">
        <v>0</v>
      </c>
      <c r="S328" s="3">
        <v>0</v>
      </c>
      <c r="T328" s="3">
        <v>0</v>
      </c>
      <c r="U328" s="3">
        <v>0</v>
      </c>
      <c r="V328" s="3">
        <v>0</v>
      </c>
      <c r="W328" s="3">
        <v>0</v>
      </c>
      <c r="X328" s="3">
        <v>0</v>
      </c>
      <c r="Y328" s="3">
        <v>0</v>
      </c>
      <c r="Z328" s="3">
        <v>0</v>
      </c>
      <c r="AA328" s="67">
        <v>71625</v>
      </c>
      <c r="AB328" s="67">
        <v>23875</v>
      </c>
      <c r="AC328" s="3">
        <v>7000</v>
      </c>
      <c r="AD328" s="3">
        <v>0</v>
      </c>
      <c r="AE328" s="3">
        <v>0</v>
      </c>
      <c r="AF328" s="3">
        <v>0</v>
      </c>
      <c r="AG328" s="3">
        <v>0</v>
      </c>
      <c r="AH328" s="3">
        <v>0</v>
      </c>
      <c r="AI328" s="3">
        <v>0</v>
      </c>
      <c r="AJ328" s="3">
        <v>0</v>
      </c>
      <c r="AK328" s="3">
        <v>5500</v>
      </c>
      <c r="AL328" s="3">
        <v>0</v>
      </c>
      <c r="AM328" s="3">
        <v>0</v>
      </c>
      <c r="AN328" s="3">
        <v>74500</v>
      </c>
      <c r="AO328" s="3"/>
      <c r="AP328" s="67">
        <v>110875</v>
      </c>
      <c r="AQ328" s="3">
        <v>182500</v>
      </c>
      <c r="AR328" s="3">
        <v>110875</v>
      </c>
      <c r="AS328" s="3">
        <v>110875</v>
      </c>
      <c r="AT328" s="3">
        <v>0</v>
      </c>
    </row>
    <row r="329" spans="1:46" x14ac:dyDescent="0.35">
      <c r="A329" t="s">
        <v>850</v>
      </c>
      <c r="B329" t="s">
        <v>851</v>
      </c>
      <c r="C329" t="s">
        <v>891</v>
      </c>
      <c r="D329" t="s">
        <v>929</v>
      </c>
      <c r="F329" t="s">
        <v>65</v>
      </c>
      <c r="G329" s="3">
        <v>19189</v>
      </c>
      <c r="H329" s="3">
        <v>1691850</v>
      </c>
      <c r="I329" s="3">
        <v>1691850</v>
      </c>
      <c r="J329" s="3">
        <v>87275</v>
      </c>
      <c r="K329" s="3">
        <v>0</v>
      </c>
      <c r="L329" s="3">
        <v>0</v>
      </c>
      <c r="M329" s="3">
        <v>0</v>
      </c>
      <c r="N329" s="3">
        <v>0</v>
      </c>
      <c r="O329" s="3">
        <v>62280</v>
      </c>
      <c r="P329" s="3">
        <v>33414</v>
      </c>
      <c r="Q329" s="3">
        <v>0</v>
      </c>
      <c r="R329" s="3">
        <v>0</v>
      </c>
      <c r="S329" s="3">
        <v>0</v>
      </c>
      <c r="T329" s="3">
        <v>0</v>
      </c>
      <c r="U329" s="3">
        <v>0</v>
      </c>
      <c r="V329" s="3">
        <v>0</v>
      </c>
      <c r="W329" s="3">
        <v>0</v>
      </c>
      <c r="X329" s="3">
        <v>0</v>
      </c>
      <c r="Y329" s="3">
        <v>0</v>
      </c>
      <c r="Z329" s="3">
        <v>0</v>
      </c>
      <c r="AA329" s="67">
        <v>137226.75</v>
      </c>
      <c r="AB329" s="67">
        <v>45742.25</v>
      </c>
      <c r="AC329" s="3">
        <v>8916</v>
      </c>
      <c r="AD329" s="3">
        <v>0</v>
      </c>
      <c r="AE329" s="3">
        <v>0</v>
      </c>
      <c r="AF329" s="3">
        <v>0</v>
      </c>
      <c r="AG329" s="3">
        <v>0</v>
      </c>
      <c r="AH329" s="3">
        <v>0</v>
      </c>
      <c r="AI329" s="3">
        <v>0</v>
      </c>
      <c r="AJ329" s="3">
        <v>0</v>
      </c>
      <c r="AK329" s="3">
        <v>0</v>
      </c>
      <c r="AL329" s="3">
        <v>0</v>
      </c>
      <c r="AM329" s="3">
        <v>0</v>
      </c>
      <c r="AN329" s="3">
        <v>0</v>
      </c>
      <c r="AO329" s="3"/>
      <c r="AP329" s="67">
        <v>54658.25</v>
      </c>
      <c r="AQ329" s="3">
        <v>191885</v>
      </c>
      <c r="AR329" s="3">
        <v>54658</v>
      </c>
      <c r="AS329" s="3">
        <v>54658</v>
      </c>
      <c r="AT329" s="3">
        <v>0</v>
      </c>
    </row>
    <row r="330" spans="1:46" x14ac:dyDescent="0.35">
      <c r="A330" t="s">
        <v>852</v>
      </c>
      <c r="B330" t="s">
        <v>853</v>
      </c>
      <c r="C330" t="s">
        <v>435</v>
      </c>
      <c r="D330" t="s">
        <v>926</v>
      </c>
      <c r="F330" t="s">
        <v>65</v>
      </c>
      <c r="G330" s="3">
        <v>41680</v>
      </c>
      <c r="H330" s="3">
        <v>3674830</v>
      </c>
      <c r="I330" s="3">
        <v>3674830</v>
      </c>
      <c r="J330" s="3">
        <v>0</v>
      </c>
      <c r="K330" s="3">
        <v>0</v>
      </c>
      <c r="L330" s="3">
        <v>0</v>
      </c>
      <c r="M330" s="3">
        <v>0</v>
      </c>
      <c r="N330" s="3">
        <v>0</v>
      </c>
      <c r="O330" s="3">
        <v>0</v>
      </c>
      <c r="P330" s="3">
        <v>0</v>
      </c>
      <c r="Q330" s="3">
        <v>0</v>
      </c>
      <c r="R330" s="3">
        <v>0</v>
      </c>
      <c r="S330" s="3">
        <v>0</v>
      </c>
      <c r="T330" s="3">
        <v>0</v>
      </c>
      <c r="U330" s="3">
        <v>0</v>
      </c>
      <c r="V330" s="3">
        <v>0</v>
      </c>
      <c r="W330" s="3">
        <v>0</v>
      </c>
      <c r="X330" s="3">
        <v>0</v>
      </c>
      <c r="Y330" s="3">
        <v>0</v>
      </c>
      <c r="Z330" s="3">
        <v>0</v>
      </c>
      <c r="AA330" s="67">
        <v>0</v>
      </c>
      <c r="AB330" s="67">
        <v>0</v>
      </c>
      <c r="AC330" s="3">
        <v>158349</v>
      </c>
      <c r="AD330" s="3">
        <v>0</v>
      </c>
      <c r="AE330" s="3">
        <v>0</v>
      </c>
      <c r="AF330" s="3">
        <v>0</v>
      </c>
      <c r="AG330" s="3">
        <v>0</v>
      </c>
      <c r="AH330" s="3">
        <v>0</v>
      </c>
      <c r="AI330" s="3">
        <v>0</v>
      </c>
      <c r="AJ330" s="3">
        <v>0</v>
      </c>
      <c r="AK330" s="3">
        <v>0</v>
      </c>
      <c r="AL330" s="3">
        <v>0</v>
      </c>
      <c r="AM330" s="3">
        <v>0</v>
      </c>
      <c r="AN330" s="3">
        <v>0</v>
      </c>
      <c r="AO330" s="3"/>
      <c r="AP330" s="67">
        <v>158349</v>
      </c>
      <c r="AQ330" s="3">
        <v>158349</v>
      </c>
      <c r="AR330" s="3">
        <v>158349</v>
      </c>
      <c r="AS330" s="3">
        <v>158349</v>
      </c>
      <c r="AT330" s="3">
        <v>0</v>
      </c>
    </row>
    <row r="331" spans="1:46" x14ac:dyDescent="0.35">
      <c r="A331" t="s">
        <v>854</v>
      </c>
      <c r="B331" t="s">
        <v>855</v>
      </c>
      <c r="C331" t="s">
        <v>921</v>
      </c>
      <c r="D331" t="s">
        <v>922</v>
      </c>
      <c r="F331" t="s">
        <v>65</v>
      </c>
      <c r="G331" s="3">
        <v>24296</v>
      </c>
      <c r="H331" s="3">
        <v>2142123</v>
      </c>
      <c r="I331" s="3">
        <v>2142123</v>
      </c>
      <c r="J331" s="3">
        <v>0</v>
      </c>
      <c r="K331" s="3">
        <v>0</v>
      </c>
      <c r="L331" s="3">
        <v>0</v>
      </c>
      <c r="M331" s="3">
        <v>0</v>
      </c>
      <c r="N331" s="3">
        <v>0</v>
      </c>
      <c r="O331" s="3">
        <v>0</v>
      </c>
      <c r="P331" s="3">
        <v>0</v>
      </c>
      <c r="Q331" s="3">
        <v>0</v>
      </c>
      <c r="R331" s="3">
        <v>0</v>
      </c>
      <c r="S331" s="3">
        <v>0</v>
      </c>
      <c r="T331" s="3">
        <v>0</v>
      </c>
      <c r="U331" s="3">
        <v>0</v>
      </c>
      <c r="V331" s="3">
        <v>0</v>
      </c>
      <c r="W331" s="3">
        <v>0</v>
      </c>
      <c r="X331" s="3">
        <v>0</v>
      </c>
      <c r="Y331" s="3">
        <v>0</v>
      </c>
      <c r="Z331" s="3">
        <v>0</v>
      </c>
      <c r="AA331" s="67">
        <v>0</v>
      </c>
      <c r="AB331" s="67">
        <v>0</v>
      </c>
      <c r="AC331" s="3">
        <v>0</v>
      </c>
      <c r="AD331" s="3">
        <v>0</v>
      </c>
      <c r="AE331" s="3">
        <v>0</v>
      </c>
      <c r="AF331" s="3">
        <v>0</v>
      </c>
      <c r="AG331" s="3">
        <v>0</v>
      </c>
      <c r="AH331" s="3">
        <v>0</v>
      </c>
      <c r="AI331" s="3">
        <v>0</v>
      </c>
      <c r="AJ331" s="3">
        <v>0</v>
      </c>
      <c r="AK331" s="3">
        <v>0</v>
      </c>
      <c r="AL331" s="3">
        <v>0</v>
      </c>
      <c r="AM331" s="3">
        <v>0</v>
      </c>
      <c r="AN331" s="3">
        <v>0</v>
      </c>
      <c r="AO331" s="3"/>
      <c r="AP331" s="67">
        <v>0</v>
      </c>
      <c r="AQ331" s="3">
        <v>0</v>
      </c>
      <c r="AR331" s="3">
        <v>0</v>
      </c>
      <c r="AS331" s="3">
        <v>0</v>
      </c>
      <c r="AT331" s="3">
        <v>0</v>
      </c>
    </row>
    <row r="332" spans="1:46" x14ac:dyDescent="0.35">
      <c r="A332" t="s">
        <v>856</v>
      </c>
      <c r="B332" t="s">
        <v>857</v>
      </c>
      <c r="C332" t="s">
        <v>928</v>
      </c>
      <c r="D332" t="s">
        <v>926</v>
      </c>
      <c r="F332" t="s">
        <v>65</v>
      </c>
      <c r="G332" s="3">
        <v>1641</v>
      </c>
      <c r="H332" s="3">
        <v>144683</v>
      </c>
      <c r="I332" s="3">
        <v>144683</v>
      </c>
      <c r="J332" s="3">
        <v>1500</v>
      </c>
      <c r="K332" s="3">
        <v>2000</v>
      </c>
      <c r="L332" s="3">
        <v>1500</v>
      </c>
      <c r="M332" s="3">
        <v>2000</v>
      </c>
      <c r="N332" s="3">
        <v>1500</v>
      </c>
      <c r="O332" s="3">
        <v>5000</v>
      </c>
      <c r="P332" s="3">
        <v>3500</v>
      </c>
      <c r="Q332" s="3">
        <v>0</v>
      </c>
      <c r="R332" s="3">
        <v>12000</v>
      </c>
      <c r="S332" s="3">
        <v>0</v>
      </c>
      <c r="T332" s="3">
        <v>3000</v>
      </c>
      <c r="U332" s="3">
        <v>2000</v>
      </c>
      <c r="V332" s="3">
        <v>500</v>
      </c>
      <c r="W332" s="3">
        <v>1500</v>
      </c>
      <c r="X332" s="3">
        <v>800</v>
      </c>
      <c r="Y332" s="3">
        <v>500</v>
      </c>
      <c r="Z332" s="3">
        <v>500</v>
      </c>
      <c r="AA332" s="67">
        <v>28350</v>
      </c>
      <c r="AB332" s="67">
        <v>9450</v>
      </c>
      <c r="AC332" s="3">
        <v>1500</v>
      </c>
      <c r="AD332" s="3">
        <v>500</v>
      </c>
      <c r="AE332" s="3">
        <v>0</v>
      </c>
      <c r="AF332" s="3">
        <v>2000</v>
      </c>
      <c r="AG332" s="3">
        <v>0</v>
      </c>
      <c r="AH332" s="3">
        <v>4000</v>
      </c>
      <c r="AI332" s="3">
        <v>0</v>
      </c>
      <c r="AJ332" s="3">
        <v>5000</v>
      </c>
      <c r="AK332" s="3">
        <v>1200</v>
      </c>
      <c r="AL332" s="3">
        <v>3000</v>
      </c>
      <c r="AM332" s="3">
        <v>1500</v>
      </c>
      <c r="AN332" s="3">
        <v>0</v>
      </c>
      <c r="AO332" s="3"/>
      <c r="AP332" s="67">
        <v>28150</v>
      </c>
      <c r="AQ332" s="3">
        <v>56500</v>
      </c>
      <c r="AR332" s="3">
        <v>28150</v>
      </c>
      <c r="AS332" s="3">
        <v>28150</v>
      </c>
      <c r="AT332" s="3">
        <v>0</v>
      </c>
    </row>
    <row r="333" spans="1:46" x14ac:dyDescent="0.35">
      <c r="A333" t="s">
        <v>858</v>
      </c>
      <c r="B333" t="s">
        <v>859</v>
      </c>
      <c r="C333" t="s">
        <v>891</v>
      </c>
      <c r="D333" t="s">
        <v>922</v>
      </c>
      <c r="F333" t="s">
        <v>72</v>
      </c>
      <c r="G333" s="3">
        <v>7884</v>
      </c>
      <c r="H333" s="3">
        <v>695114</v>
      </c>
      <c r="I333" s="3">
        <v>695114</v>
      </c>
      <c r="J333" s="3">
        <v>0</v>
      </c>
      <c r="K333" s="3">
        <v>0</v>
      </c>
      <c r="L333" s="3">
        <v>0</v>
      </c>
      <c r="M333" s="3">
        <v>0</v>
      </c>
      <c r="N333" s="3">
        <v>0</v>
      </c>
      <c r="O333" s="3">
        <v>0</v>
      </c>
      <c r="P333" s="3">
        <v>0</v>
      </c>
      <c r="Q333" s="3">
        <v>0</v>
      </c>
      <c r="R333" s="3">
        <v>0</v>
      </c>
      <c r="S333" s="3">
        <v>0</v>
      </c>
      <c r="T333" s="3">
        <v>0</v>
      </c>
      <c r="U333" s="3">
        <v>0</v>
      </c>
      <c r="V333" s="3">
        <v>0</v>
      </c>
      <c r="W333" s="3">
        <v>0</v>
      </c>
      <c r="X333" s="3">
        <v>0</v>
      </c>
      <c r="Y333" s="3">
        <v>0</v>
      </c>
      <c r="Z333" s="3">
        <v>0</v>
      </c>
      <c r="AA333" s="67">
        <v>0</v>
      </c>
      <c r="AB333" s="67">
        <v>0</v>
      </c>
      <c r="AC333" s="3">
        <v>0</v>
      </c>
      <c r="AD333" s="3">
        <v>0</v>
      </c>
      <c r="AE333" s="3">
        <v>0</v>
      </c>
      <c r="AF333" s="3">
        <v>0</v>
      </c>
      <c r="AG333" s="3">
        <v>0</v>
      </c>
      <c r="AH333" s="3">
        <v>0</v>
      </c>
      <c r="AI333" s="3">
        <v>0</v>
      </c>
      <c r="AJ333" s="3">
        <v>0</v>
      </c>
      <c r="AK333" s="3">
        <v>0</v>
      </c>
      <c r="AL333" s="3">
        <v>0</v>
      </c>
      <c r="AM333" s="3">
        <v>0</v>
      </c>
      <c r="AN333" s="3">
        <v>0</v>
      </c>
      <c r="AO333" s="3"/>
      <c r="AP333" s="67">
        <v>0</v>
      </c>
      <c r="AQ333" s="3">
        <v>0</v>
      </c>
      <c r="AR333" s="3">
        <v>0</v>
      </c>
      <c r="AS333" s="3">
        <v>0</v>
      </c>
      <c r="AT333" s="3">
        <v>0</v>
      </c>
    </row>
    <row r="334" spans="1:46" x14ac:dyDescent="0.35">
      <c r="A334" t="s">
        <v>860</v>
      </c>
      <c r="B334" t="s">
        <v>861</v>
      </c>
      <c r="C334" t="s">
        <v>921</v>
      </c>
      <c r="D334" t="s">
        <v>931</v>
      </c>
      <c r="F334" t="s">
        <v>65</v>
      </c>
      <c r="G334" s="3">
        <v>12134</v>
      </c>
      <c r="H334" s="3">
        <v>1069827</v>
      </c>
      <c r="I334" s="3">
        <v>1069827</v>
      </c>
      <c r="J334" s="3">
        <v>18532</v>
      </c>
      <c r="K334" s="3">
        <v>0</v>
      </c>
      <c r="L334" s="3">
        <v>0</v>
      </c>
      <c r="M334" s="3">
        <v>0</v>
      </c>
      <c r="N334" s="3">
        <v>0</v>
      </c>
      <c r="O334" s="3">
        <v>29866</v>
      </c>
      <c r="P334" s="3">
        <v>75</v>
      </c>
      <c r="Q334" s="3">
        <v>0</v>
      </c>
      <c r="R334" s="3">
        <v>60000</v>
      </c>
      <c r="S334" s="3">
        <v>0</v>
      </c>
      <c r="T334" s="3">
        <v>0</v>
      </c>
      <c r="U334" s="3">
        <v>0</v>
      </c>
      <c r="V334" s="3">
        <v>0</v>
      </c>
      <c r="W334" s="3">
        <v>6375</v>
      </c>
      <c r="X334" s="3">
        <v>0</v>
      </c>
      <c r="Y334" s="3">
        <v>0</v>
      </c>
      <c r="Z334" s="3">
        <v>2327</v>
      </c>
      <c r="AA334" s="67">
        <v>87881.25</v>
      </c>
      <c r="AB334" s="67">
        <v>29293.75</v>
      </c>
      <c r="AC334" s="3">
        <v>265</v>
      </c>
      <c r="AD334" s="3">
        <v>0</v>
      </c>
      <c r="AE334" s="3">
        <v>0</v>
      </c>
      <c r="AF334" s="3">
        <v>142125</v>
      </c>
      <c r="AG334" s="3">
        <v>0</v>
      </c>
      <c r="AH334" s="3">
        <v>0</v>
      </c>
      <c r="AI334" s="3">
        <v>0</v>
      </c>
      <c r="AJ334" s="3">
        <v>0</v>
      </c>
      <c r="AK334" s="3">
        <v>124</v>
      </c>
      <c r="AL334" s="3">
        <v>0</v>
      </c>
      <c r="AM334" s="3">
        <v>0</v>
      </c>
      <c r="AN334" s="3">
        <v>6775</v>
      </c>
      <c r="AO334" s="3"/>
      <c r="AP334" s="67">
        <v>178582.75</v>
      </c>
      <c r="AQ334" s="3">
        <v>266464</v>
      </c>
      <c r="AR334" s="3">
        <v>178583</v>
      </c>
      <c r="AS334" s="3">
        <v>178583</v>
      </c>
      <c r="AT334" s="3">
        <v>0</v>
      </c>
    </row>
    <row r="335" spans="1:46" x14ac:dyDescent="0.35">
      <c r="A335" t="s">
        <v>862</v>
      </c>
      <c r="B335" t="s">
        <v>863</v>
      </c>
      <c r="C335" t="s">
        <v>923</v>
      </c>
      <c r="D335" t="s">
        <v>924</v>
      </c>
      <c r="F335" t="s">
        <v>65</v>
      </c>
      <c r="G335" s="3">
        <v>15988</v>
      </c>
      <c r="H335" s="3">
        <v>1409625</v>
      </c>
      <c r="I335" s="3">
        <v>1409625</v>
      </c>
      <c r="J335" s="3">
        <v>51281</v>
      </c>
      <c r="K335" s="3">
        <v>8921</v>
      </c>
      <c r="L335" s="3">
        <v>22391</v>
      </c>
      <c r="M335" s="3">
        <v>211299</v>
      </c>
      <c r="N335" s="3">
        <v>0</v>
      </c>
      <c r="O335" s="3">
        <v>59322</v>
      </c>
      <c r="P335" s="3">
        <v>498264</v>
      </c>
      <c r="Q335" s="3">
        <v>0</v>
      </c>
      <c r="R335" s="3">
        <v>64671</v>
      </c>
      <c r="S335" s="3">
        <v>0</v>
      </c>
      <c r="T335" s="3">
        <v>0</v>
      </c>
      <c r="U335" s="3">
        <v>11044</v>
      </c>
      <c r="V335" s="3">
        <v>10000</v>
      </c>
      <c r="W335" s="3">
        <v>5473</v>
      </c>
      <c r="X335" s="3">
        <v>0</v>
      </c>
      <c r="Y335" s="3">
        <v>1500</v>
      </c>
      <c r="Z335" s="3">
        <v>0</v>
      </c>
      <c r="AA335" s="67">
        <v>708124.5</v>
      </c>
      <c r="AB335" s="67">
        <v>236041.5</v>
      </c>
      <c r="AC335" s="3">
        <v>192360</v>
      </c>
      <c r="AD335" s="3">
        <v>0</v>
      </c>
      <c r="AE335" s="3">
        <v>0</v>
      </c>
      <c r="AF335" s="3">
        <v>268482</v>
      </c>
      <c r="AG335" s="3">
        <v>0</v>
      </c>
      <c r="AH335" s="3">
        <v>0</v>
      </c>
      <c r="AI335" s="3">
        <v>0</v>
      </c>
      <c r="AJ335" s="3">
        <v>23000</v>
      </c>
      <c r="AK335" s="3">
        <v>3800</v>
      </c>
      <c r="AL335" s="3">
        <v>0</v>
      </c>
      <c r="AM335" s="3">
        <v>0</v>
      </c>
      <c r="AN335" s="3">
        <v>761714</v>
      </c>
      <c r="AO335" s="3"/>
      <c r="AP335" s="67">
        <v>1485397.5</v>
      </c>
      <c r="AQ335" s="3">
        <v>2193522</v>
      </c>
      <c r="AR335" s="3">
        <v>1485398</v>
      </c>
      <c r="AS335" s="3">
        <v>1485398</v>
      </c>
      <c r="AT335" s="3">
        <v>0</v>
      </c>
    </row>
    <row r="336" spans="1:46" x14ac:dyDescent="0.35">
      <c r="A336" t="s">
        <v>864</v>
      </c>
      <c r="B336" t="s">
        <v>865</v>
      </c>
      <c r="C336" t="s">
        <v>611</v>
      </c>
      <c r="D336" t="s">
        <v>920</v>
      </c>
      <c r="F336" t="s">
        <v>65</v>
      </c>
      <c r="G336" s="3">
        <v>16127</v>
      </c>
      <c r="H336" s="3">
        <v>1421881</v>
      </c>
      <c r="I336" s="3">
        <v>1421881</v>
      </c>
      <c r="J336" s="3">
        <v>140711</v>
      </c>
      <c r="K336" s="3">
        <v>0</v>
      </c>
      <c r="L336" s="3">
        <v>0</v>
      </c>
      <c r="M336" s="3">
        <v>0</v>
      </c>
      <c r="N336" s="3">
        <v>0</v>
      </c>
      <c r="O336" s="3">
        <v>62030</v>
      </c>
      <c r="P336" s="3">
        <v>63569</v>
      </c>
      <c r="Q336" s="3">
        <v>0</v>
      </c>
      <c r="R336" s="3">
        <v>0</v>
      </c>
      <c r="S336" s="3">
        <v>0</v>
      </c>
      <c r="T336" s="3">
        <v>0</v>
      </c>
      <c r="U336" s="3">
        <v>0</v>
      </c>
      <c r="V336" s="3">
        <v>0</v>
      </c>
      <c r="W336" s="3">
        <v>21258</v>
      </c>
      <c r="X336" s="3">
        <v>0</v>
      </c>
      <c r="Y336" s="3">
        <v>0</v>
      </c>
      <c r="Z336" s="3">
        <v>0</v>
      </c>
      <c r="AA336" s="67">
        <v>215676</v>
      </c>
      <c r="AB336" s="67">
        <v>71892</v>
      </c>
      <c r="AC336" s="3">
        <v>37590</v>
      </c>
      <c r="AD336" s="3">
        <v>18000</v>
      </c>
      <c r="AE336" s="3">
        <v>0</v>
      </c>
      <c r="AF336" s="3">
        <v>91694</v>
      </c>
      <c r="AG336" s="3">
        <v>0</v>
      </c>
      <c r="AH336" s="3">
        <v>228</v>
      </c>
      <c r="AI336" s="3">
        <v>0</v>
      </c>
      <c r="AJ336" s="3">
        <v>0</v>
      </c>
      <c r="AK336" s="3">
        <v>0</v>
      </c>
      <c r="AL336" s="3">
        <v>0</v>
      </c>
      <c r="AM336" s="3">
        <v>0</v>
      </c>
      <c r="AN336" s="3">
        <v>0</v>
      </c>
      <c r="AO336" s="3"/>
      <c r="AP336" s="67">
        <v>219404</v>
      </c>
      <c r="AQ336" s="3">
        <v>435080</v>
      </c>
      <c r="AR336" s="3">
        <v>219404</v>
      </c>
      <c r="AS336" s="3">
        <v>219404</v>
      </c>
      <c r="AT336" s="3">
        <v>0</v>
      </c>
    </row>
    <row r="337" spans="1:46" x14ac:dyDescent="0.35">
      <c r="A337" t="s">
        <v>866</v>
      </c>
      <c r="B337" t="s">
        <v>867</v>
      </c>
      <c r="C337" t="s">
        <v>611</v>
      </c>
      <c r="D337" t="s">
        <v>920</v>
      </c>
      <c r="F337" t="s">
        <v>65</v>
      </c>
      <c r="G337" s="3">
        <v>57719</v>
      </c>
      <c r="H337" s="3">
        <v>5088952</v>
      </c>
      <c r="I337" s="3">
        <v>5088952</v>
      </c>
      <c r="J337" s="3">
        <v>22220</v>
      </c>
      <c r="K337" s="3">
        <v>0</v>
      </c>
      <c r="L337" s="3">
        <v>0</v>
      </c>
      <c r="M337" s="3">
        <v>519</v>
      </c>
      <c r="N337" s="3">
        <v>143219</v>
      </c>
      <c r="O337" s="3">
        <v>172715</v>
      </c>
      <c r="P337" s="3">
        <v>4375</v>
      </c>
      <c r="Q337" s="3">
        <v>0</v>
      </c>
      <c r="R337" s="3">
        <v>0</v>
      </c>
      <c r="S337" s="3">
        <v>0</v>
      </c>
      <c r="T337" s="3">
        <v>0</v>
      </c>
      <c r="U337" s="3">
        <v>0</v>
      </c>
      <c r="V337" s="3">
        <v>0</v>
      </c>
      <c r="W337" s="3">
        <v>2123</v>
      </c>
      <c r="X337" s="3">
        <v>0</v>
      </c>
      <c r="Y337" s="3">
        <v>0</v>
      </c>
      <c r="Z337" s="3">
        <v>0</v>
      </c>
      <c r="AA337" s="67">
        <v>258878.25</v>
      </c>
      <c r="AB337" s="67">
        <v>86292.75</v>
      </c>
      <c r="AC337" s="3">
        <v>4392</v>
      </c>
      <c r="AD337" s="3">
        <v>200000</v>
      </c>
      <c r="AE337" s="3">
        <v>0</v>
      </c>
      <c r="AF337" s="3">
        <v>4281</v>
      </c>
      <c r="AG337" s="3">
        <v>0</v>
      </c>
      <c r="AH337" s="3">
        <v>37898</v>
      </c>
      <c r="AI337" s="3">
        <v>0</v>
      </c>
      <c r="AJ337" s="3">
        <v>0</v>
      </c>
      <c r="AK337" s="3">
        <v>0</v>
      </c>
      <c r="AL337" s="3">
        <v>0</v>
      </c>
      <c r="AM337" s="3">
        <v>0</v>
      </c>
      <c r="AN337" s="3">
        <v>0</v>
      </c>
      <c r="AO337" s="3"/>
      <c r="AP337" s="67">
        <v>332863.75</v>
      </c>
      <c r="AQ337" s="3">
        <v>591742</v>
      </c>
      <c r="AR337" s="3">
        <v>332864</v>
      </c>
      <c r="AS337" s="3">
        <v>332864</v>
      </c>
      <c r="AT337" s="3">
        <v>0</v>
      </c>
    </row>
    <row r="338" spans="1:46" x14ac:dyDescent="0.35">
      <c r="A338" t="s">
        <v>868</v>
      </c>
      <c r="B338" t="s">
        <v>869</v>
      </c>
      <c r="C338" t="s">
        <v>399</v>
      </c>
      <c r="D338" t="s">
        <v>929</v>
      </c>
      <c r="F338" t="s">
        <v>65</v>
      </c>
      <c r="G338" s="3">
        <v>1580</v>
      </c>
      <c r="H338" s="3">
        <v>139305</v>
      </c>
      <c r="I338" s="3">
        <v>139305</v>
      </c>
      <c r="J338" s="3">
        <v>0</v>
      </c>
      <c r="K338" s="3">
        <v>0</v>
      </c>
      <c r="L338" s="3">
        <v>0</v>
      </c>
      <c r="M338" s="3">
        <v>0</v>
      </c>
      <c r="N338" s="3">
        <v>0</v>
      </c>
      <c r="O338" s="3">
        <v>6618</v>
      </c>
      <c r="P338" s="3">
        <v>0</v>
      </c>
      <c r="Q338" s="3">
        <v>0</v>
      </c>
      <c r="R338" s="3">
        <v>10700</v>
      </c>
      <c r="S338" s="3">
        <v>0</v>
      </c>
      <c r="T338" s="3">
        <v>0</v>
      </c>
      <c r="U338" s="3">
        <v>0</v>
      </c>
      <c r="V338" s="3">
        <v>0</v>
      </c>
      <c r="W338" s="3">
        <v>811</v>
      </c>
      <c r="X338" s="3">
        <v>0</v>
      </c>
      <c r="Y338" s="3">
        <v>2000</v>
      </c>
      <c r="Z338" s="3">
        <v>0</v>
      </c>
      <c r="AA338" s="67">
        <v>15096.75</v>
      </c>
      <c r="AB338" s="67">
        <v>5032.25</v>
      </c>
      <c r="AC338" s="3">
        <v>4587</v>
      </c>
      <c r="AD338" s="3">
        <v>0</v>
      </c>
      <c r="AE338" s="3">
        <v>0</v>
      </c>
      <c r="AF338" s="3">
        <v>20000</v>
      </c>
      <c r="AG338" s="3">
        <v>0</v>
      </c>
      <c r="AH338" s="3">
        <v>0</v>
      </c>
      <c r="AI338" s="3">
        <v>0</v>
      </c>
      <c r="AJ338" s="3">
        <v>0</v>
      </c>
      <c r="AK338" s="3">
        <v>0</v>
      </c>
      <c r="AL338" s="3">
        <v>0</v>
      </c>
      <c r="AM338" s="3">
        <v>0</v>
      </c>
      <c r="AN338" s="3">
        <v>0</v>
      </c>
      <c r="AO338" s="3"/>
      <c r="AP338" s="67">
        <v>29619.25</v>
      </c>
      <c r="AQ338" s="3">
        <v>44716</v>
      </c>
      <c r="AR338" s="3">
        <v>29619</v>
      </c>
      <c r="AS338" s="3">
        <v>29619</v>
      </c>
      <c r="AT338" s="3">
        <v>0</v>
      </c>
    </row>
    <row r="339" spans="1:46" x14ac:dyDescent="0.35">
      <c r="A339" t="s">
        <v>870</v>
      </c>
      <c r="B339" t="s">
        <v>871</v>
      </c>
      <c r="C339" t="s">
        <v>673</v>
      </c>
      <c r="D339" t="s">
        <v>920</v>
      </c>
      <c r="F339" t="s">
        <v>72</v>
      </c>
      <c r="G339" s="3">
        <v>15168</v>
      </c>
      <c r="H339" s="3">
        <v>1337328</v>
      </c>
      <c r="I339" s="3">
        <v>0</v>
      </c>
      <c r="J339" s="3">
        <v>0</v>
      </c>
      <c r="K339" s="3">
        <v>0</v>
      </c>
      <c r="L339" s="3">
        <v>0</v>
      </c>
      <c r="M339" s="3">
        <v>0</v>
      </c>
      <c r="N339" s="3">
        <v>0</v>
      </c>
      <c r="O339" s="3">
        <v>0</v>
      </c>
      <c r="P339" s="3">
        <v>0</v>
      </c>
      <c r="Q339" s="3">
        <v>0</v>
      </c>
      <c r="R339" s="3">
        <v>0</v>
      </c>
      <c r="S339" s="3">
        <v>0</v>
      </c>
      <c r="T339" s="3">
        <v>0</v>
      </c>
      <c r="U339" s="3">
        <v>0</v>
      </c>
      <c r="V339" s="3">
        <v>0</v>
      </c>
      <c r="W339" s="3">
        <v>0</v>
      </c>
      <c r="X339" s="3">
        <v>0</v>
      </c>
      <c r="Y339" s="3">
        <v>0</v>
      </c>
      <c r="Z339" s="3">
        <v>0</v>
      </c>
      <c r="AA339" s="67">
        <v>0</v>
      </c>
      <c r="AB339" s="67">
        <v>0</v>
      </c>
      <c r="AC339" s="3">
        <v>0</v>
      </c>
      <c r="AD339" s="3">
        <v>0</v>
      </c>
      <c r="AE339" s="3">
        <v>0</v>
      </c>
      <c r="AF339" s="3">
        <v>0</v>
      </c>
      <c r="AG339" s="3">
        <v>0</v>
      </c>
      <c r="AH339" s="3">
        <v>0</v>
      </c>
      <c r="AI339" s="3">
        <v>0</v>
      </c>
      <c r="AJ339" s="3">
        <v>0</v>
      </c>
      <c r="AK339" s="3">
        <v>0</v>
      </c>
      <c r="AL339" s="3">
        <v>0</v>
      </c>
      <c r="AM339" s="3">
        <v>0</v>
      </c>
      <c r="AN339" s="3">
        <v>0</v>
      </c>
      <c r="AO339" s="3"/>
      <c r="AP339" s="67">
        <v>0</v>
      </c>
      <c r="AQ339" s="3">
        <v>0</v>
      </c>
      <c r="AR339" s="3">
        <v>0</v>
      </c>
      <c r="AS339" s="3">
        <v>0</v>
      </c>
      <c r="AT339" s="3">
        <v>0</v>
      </c>
    </row>
    <row r="340" spans="1:46" x14ac:dyDescent="0.35">
      <c r="A340" t="s">
        <v>872</v>
      </c>
      <c r="B340" t="s">
        <v>873</v>
      </c>
      <c r="C340" t="s">
        <v>435</v>
      </c>
      <c r="D340" t="s">
        <v>926</v>
      </c>
      <c r="F340" t="s">
        <v>65</v>
      </c>
      <c r="G340" s="3">
        <v>14749</v>
      </c>
      <c r="H340" s="3">
        <v>1300386</v>
      </c>
      <c r="I340" s="3">
        <v>1300386</v>
      </c>
      <c r="J340" s="3">
        <v>2076</v>
      </c>
      <c r="K340" s="3">
        <v>0</v>
      </c>
      <c r="L340" s="3">
        <v>30214</v>
      </c>
      <c r="M340" s="3">
        <v>6374</v>
      </c>
      <c r="N340" s="3">
        <v>0</v>
      </c>
      <c r="O340" s="3">
        <v>19946</v>
      </c>
      <c r="P340" s="3">
        <v>16290</v>
      </c>
      <c r="Q340" s="3">
        <v>0</v>
      </c>
      <c r="R340" s="3">
        <v>0</v>
      </c>
      <c r="S340" s="3">
        <v>0</v>
      </c>
      <c r="T340" s="3">
        <v>0</v>
      </c>
      <c r="U340" s="3">
        <v>0</v>
      </c>
      <c r="V340" s="3">
        <v>0</v>
      </c>
      <c r="W340" s="3">
        <v>38</v>
      </c>
      <c r="X340" s="3">
        <v>0</v>
      </c>
      <c r="Y340" s="3">
        <v>0</v>
      </c>
      <c r="Z340" s="3">
        <v>0</v>
      </c>
      <c r="AA340" s="67">
        <v>56203.5</v>
      </c>
      <c r="AB340" s="67">
        <v>18734.5</v>
      </c>
      <c r="AC340" s="3">
        <v>2168</v>
      </c>
      <c r="AD340" s="3">
        <v>0</v>
      </c>
      <c r="AE340" s="3">
        <v>0</v>
      </c>
      <c r="AF340" s="3">
        <v>0</v>
      </c>
      <c r="AG340" s="3">
        <v>0</v>
      </c>
      <c r="AH340" s="3">
        <v>0</v>
      </c>
      <c r="AI340" s="3">
        <v>0</v>
      </c>
      <c r="AJ340" s="3">
        <v>0</v>
      </c>
      <c r="AK340" s="3">
        <v>0</v>
      </c>
      <c r="AL340" s="3">
        <v>0</v>
      </c>
      <c r="AM340" s="3">
        <v>0</v>
      </c>
      <c r="AN340" s="3">
        <v>0</v>
      </c>
      <c r="AO340" s="3"/>
      <c r="AP340" s="67">
        <v>20902.5</v>
      </c>
      <c r="AQ340" s="3">
        <v>77106</v>
      </c>
      <c r="AR340" s="3">
        <v>20903</v>
      </c>
      <c r="AS340" s="3">
        <v>20903</v>
      </c>
      <c r="AT340" s="3">
        <v>0</v>
      </c>
    </row>
    <row r="341" spans="1:46" x14ac:dyDescent="0.35">
      <c r="A341" t="s">
        <v>874</v>
      </c>
      <c r="B341" t="s">
        <v>875</v>
      </c>
      <c r="C341" t="s">
        <v>928</v>
      </c>
      <c r="D341" t="s">
        <v>926</v>
      </c>
      <c r="F341" t="s">
        <v>65</v>
      </c>
      <c r="G341" s="3">
        <v>2489</v>
      </c>
      <c r="H341" s="3">
        <v>219449</v>
      </c>
      <c r="I341" s="3">
        <v>219449</v>
      </c>
      <c r="J341" s="3">
        <v>0</v>
      </c>
      <c r="K341" s="3">
        <v>0</v>
      </c>
      <c r="L341" s="3">
        <v>0</v>
      </c>
      <c r="M341" s="3">
        <v>0</v>
      </c>
      <c r="N341" s="3">
        <v>27750</v>
      </c>
      <c r="O341" s="3">
        <v>1284</v>
      </c>
      <c r="P341" s="3">
        <v>1167</v>
      </c>
      <c r="Q341" s="3">
        <v>0</v>
      </c>
      <c r="R341" s="3">
        <v>18879</v>
      </c>
      <c r="S341" s="3">
        <v>0</v>
      </c>
      <c r="T341" s="3">
        <v>0</v>
      </c>
      <c r="U341" s="3">
        <v>159</v>
      </c>
      <c r="V341" s="3">
        <v>0</v>
      </c>
      <c r="W341" s="3">
        <v>0</v>
      </c>
      <c r="X341" s="3">
        <v>0</v>
      </c>
      <c r="Y341" s="3">
        <v>0</v>
      </c>
      <c r="Z341" s="3">
        <v>0</v>
      </c>
      <c r="AA341" s="67">
        <v>36929.25</v>
      </c>
      <c r="AB341" s="67">
        <v>12309.75</v>
      </c>
      <c r="AC341" s="3">
        <v>8539</v>
      </c>
      <c r="AD341" s="3">
        <v>0</v>
      </c>
      <c r="AE341" s="3">
        <v>0</v>
      </c>
      <c r="AF341" s="3">
        <v>12185</v>
      </c>
      <c r="AG341" s="3">
        <v>0</v>
      </c>
      <c r="AH341" s="3">
        <v>0</v>
      </c>
      <c r="AI341" s="3">
        <v>0</v>
      </c>
      <c r="AJ341" s="3">
        <v>0</v>
      </c>
      <c r="AK341" s="3">
        <v>0</v>
      </c>
      <c r="AL341" s="3">
        <v>0</v>
      </c>
      <c r="AM341" s="3">
        <v>0</v>
      </c>
      <c r="AN341" s="3">
        <v>0</v>
      </c>
      <c r="AO341" s="3"/>
      <c r="AP341" s="67">
        <v>33033.75</v>
      </c>
      <c r="AQ341" s="3">
        <v>69963</v>
      </c>
      <c r="AR341" s="3">
        <v>33034</v>
      </c>
      <c r="AS341" s="3">
        <v>33034</v>
      </c>
      <c r="AT341" s="3">
        <v>0</v>
      </c>
    </row>
    <row r="342" spans="1:46" x14ac:dyDescent="0.35">
      <c r="A342" t="s">
        <v>876</v>
      </c>
      <c r="B342" t="s">
        <v>877</v>
      </c>
      <c r="C342" t="s">
        <v>925</v>
      </c>
      <c r="D342" t="s">
        <v>926</v>
      </c>
      <c r="F342" t="s">
        <v>65</v>
      </c>
      <c r="G342" s="3">
        <v>7993</v>
      </c>
      <c r="H342" s="3">
        <v>704725</v>
      </c>
      <c r="I342" s="3">
        <v>704725</v>
      </c>
      <c r="J342" s="3">
        <v>0</v>
      </c>
      <c r="K342" s="3">
        <v>0</v>
      </c>
      <c r="L342" s="3">
        <v>0</v>
      </c>
      <c r="M342" s="3">
        <v>4475</v>
      </c>
      <c r="N342" s="3">
        <v>0</v>
      </c>
      <c r="O342" s="3">
        <v>5085</v>
      </c>
      <c r="P342" s="3">
        <v>1050</v>
      </c>
      <c r="Q342" s="3">
        <v>0</v>
      </c>
      <c r="R342" s="3">
        <v>0</v>
      </c>
      <c r="S342" s="3">
        <v>0</v>
      </c>
      <c r="T342" s="3">
        <v>0</v>
      </c>
      <c r="U342" s="3">
        <v>0</v>
      </c>
      <c r="V342" s="3">
        <v>0</v>
      </c>
      <c r="W342" s="3">
        <v>700</v>
      </c>
      <c r="X342" s="3">
        <v>0</v>
      </c>
      <c r="Y342" s="3">
        <v>0</v>
      </c>
      <c r="Z342" s="3">
        <v>0</v>
      </c>
      <c r="AA342" s="67">
        <v>8482.5</v>
      </c>
      <c r="AB342" s="67">
        <v>2827.5</v>
      </c>
      <c r="AC342" s="3">
        <v>33511</v>
      </c>
      <c r="AD342" s="3">
        <v>13521</v>
      </c>
      <c r="AE342" s="3">
        <v>0</v>
      </c>
      <c r="AF342" s="3">
        <v>0</v>
      </c>
      <c r="AG342" s="3">
        <v>0</v>
      </c>
      <c r="AH342" s="3">
        <v>0</v>
      </c>
      <c r="AI342" s="3">
        <v>0</v>
      </c>
      <c r="AJ342" s="3">
        <v>0</v>
      </c>
      <c r="AK342" s="3">
        <v>0</v>
      </c>
      <c r="AL342" s="3">
        <v>0</v>
      </c>
      <c r="AM342" s="3">
        <v>0</v>
      </c>
      <c r="AN342" s="3">
        <v>0</v>
      </c>
      <c r="AO342" s="3"/>
      <c r="AP342" s="67">
        <v>49859.5</v>
      </c>
      <c r="AQ342" s="3">
        <v>58342</v>
      </c>
      <c r="AR342" s="3">
        <v>49860</v>
      </c>
      <c r="AS342" s="3">
        <v>49860</v>
      </c>
      <c r="AT342" s="3">
        <v>0</v>
      </c>
    </row>
    <row r="343" spans="1:46" x14ac:dyDescent="0.35">
      <c r="A343" t="s">
        <v>878</v>
      </c>
      <c r="B343" t="s">
        <v>879</v>
      </c>
      <c r="C343" t="s">
        <v>921</v>
      </c>
      <c r="D343" t="s">
        <v>927</v>
      </c>
      <c r="F343" t="s">
        <v>65</v>
      </c>
      <c r="G343" s="3">
        <v>23907</v>
      </c>
      <c r="H343" s="3">
        <v>2107825</v>
      </c>
      <c r="I343" s="3">
        <v>2107825</v>
      </c>
      <c r="J343" s="3">
        <v>143129</v>
      </c>
      <c r="K343" s="3">
        <v>0</v>
      </c>
      <c r="L343" s="3">
        <v>0</v>
      </c>
      <c r="M343" s="3">
        <v>0</v>
      </c>
      <c r="N343" s="3">
        <v>2500</v>
      </c>
      <c r="O343" s="3">
        <v>21028</v>
      </c>
      <c r="P343" s="3">
        <v>20683</v>
      </c>
      <c r="Q343" s="3">
        <v>100000</v>
      </c>
      <c r="R343" s="3">
        <v>12500</v>
      </c>
      <c r="S343" s="3">
        <v>0</v>
      </c>
      <c r="T343" s="3">
        <v>0</v>
      </c>
      <c r="U343" s="3">
        <v>0</v>
      </c>
      <c r="V343" s="3">
        <v>0</v>
      </c>
      <c r="W343" s="3">
        <v>0</v>
      </c>
      <c r="X343" s="3">
        <v>0</v>
      </c>
      <c r="Y343" s="3">
        <v>0</v>
      </c>
      <c r="Z343" s="3">
        <v>0</v>
      </c>
      <c r="AA343" s="67">
        <v>224880</v>
      </c>
      <c r="AB343" s="67">
        <v>74960</v>
      </c>
      <c r="AC343" s="3">
        <v>2450</v>
      </c>
      <c r="AD343" s="3">
        <v>0</v>
      </c>
      <c r="AE343" s="3">
        <v>0</v>
      </c>
      <c r="AF343" s="3">
        <v>0</v>
      </c>
      <c r="AG343" s="3">
        <v>0</v>
      </c>
      <c r="AH343" s="3">
        <v>238572</v>
      </c>
      <c r="AI343" s="3">
        <v>0</v>
      </c>
      <c r="AJ343" s="3">
        <v>0</v>
      </c>
      <c r="AK343" s="3">
        <v>0</v>
      </c>
      <c r="AL343" s="3">
        <v>0</v>
      </c>
      <c r="AM343" s="3">
        <v>0</v>
      </c>
      <c r="AN343" s="3">
        <v>0</v>
      </c>
      <c r="AO343" s="3"/>
      <c r="AP343" s="67">
        <v>315982</v>
      </c>
      <c r="AQ343" s="3">
        <v>540862</v>
      </c>
      <c r="AR343" s="3">
        <v>315982</v>
      </c>
      <c r="AS343" s="3">
        <v>315982</v>
      </c>
      <c r="AT343" s="3">
        <v>0</v>
      </c>
    </row>
    <row r="344" spans="1:46" x14ac:dyDescent="0.35">
      <c r="A344" t="s">
        <v>880</v>
      </c>
      <c r="B344" t="s">
        <v>881</v>
      </c>
      <c r="C344" t="s">
        <v>891</v>
      </c>
      <c r="D344" t="s">
        <v>929</v>
      </c>
      <c r="E344" t="s">
        <v>922</v>
      </c>
      <c r="F344" t="s">
        <v>65</v>
      </c>
      <c r="G344" s="3">
        <v>10911</v>
      </c>
      <c r="H344" s="3">
        <v>961998</v>
      </c>
      <c r="I344" s="3">
        <v>961998</v>
      </c>
      <c r="J344" s="3">
        <v>200000</v>
      </c>
      <c r="K344" s="3">
        <v>10000</v>
      </c>
      <c r="L344" s="3">
        <v>25000</v>
      </c>
      <c r="M344" s="3">
        <v>10000</v>
      </c>
      <c r="N344" s="3">
        <v>25000</v>
      </c>
      <c r="O344" s="3">
        <v>200000</v>
      </c>
      <c r="P344" s="3">
        <v>150000</v>
      </c>
      <c r="Q344" s="3">
        <v>50000</v>
      </c>
      <c r="R344" s="3">
        <v>10000</v>
      </c>
      <c r="S344" s="3">
        <v>0</v>
      </c>
      <c r="T344" s="3">
        <v>25000</v>
      </c>
      <c r="U344" s="3">
        <v>38248</v>
      </c>
      <c r="V344" s="3">
        <v>10000</v>
      </c>
      <c r="W344" s="3">
        <v>10000</v>
      </c>
      <c r="X344" s="3">
        <v>50000</v>
      </c>
      <c r="Y344" s="3">
        <v>50000</v>
      </c>
      <c r="Z344" s="3">
        <v>100000</v>
      </c>
      <c r="AA344" s="67">
        <v>722436</v>
      </c>
      <c r="AB344" s="67">
        <v>240812</v>
      </c>
      <c r="AC344" s="3">
        <v>200000</v>
      </c>
      <c r="AD344" s="3">
        <v>10000</v>
      </c>
      <c r="AE344" s="3">
        <v>10000</v>
      </c>
      <c r="AF344" s="3">
        <v>125000</v>
      </c>
      <c r="AG344" s="3">
        <v>121186</v>
      </c>
      <c r="AH344" s="3">
        <v>150000</v>
      </c>
      <c r="AI344" s="3">
        <v>0</v>
      </c>
      <c r="AJ344" s="3">
        <v>75000</v>
      </c>
      <c r="AK344" s="3">
        <v>25000</v>
      </c>
      <c r="AL344" s="3">
        <v>0</v>
      </c>
      <c r="AM344" s="3">
        <v>5000</v>
      </c>
      <c r="AN344" s="3">
        <v>0</v>
      </c>
      <c r="AO344" s="3"/>
      <c r="AP344" s="67">
        <v>961998</v>
      </c>
      <c r="AQ344" s="3">
        <v>1684434</v>
      </c>
      <c r="AR344" s="3">
        <v>961998</v>
      </c>
      <c r="AS344" s="3">
        <v>961998</v>
      </c>
      <c r="AT344" s="3">
        <v>0</v>
      </c>
    </row>
    <row r="345" spans="1:46" x14ac:dyDescent="0.35">
      <c r="A345" t="s">
        <v>882</v>
      </c>
      <c r="B345" t="s">
        <v>883</v>
      </c>
      <c r="C345" t="s">
        <v>921</v>
      </c>
      <c r="D345" t="s">
        <v>931</v>
      </c>
      <c r="F345" t="s">
        <v>72</v>
      </c>
      <c r="G345" s="3">
        <v>22851</v>
      </c>
      <c r="H345" s="3">
        <v>2014720</v>
      </c>
      <c r="I345" s="3">
        <v>2014720</v>
      </c>
      <c r="J345" s="3">
        <v>0</v>
      </c>
      <c r="K345" s="3">
        <v>0</v>
      </c>
      <c r="L345" s="3">
        <v>0</v>
      </c>
      <c r="M345" s="3">
        <v>0</v>
      </c>
      <c r="N345" s="3">
        <v>0</v>
      </c>
      <c r="O345" s="3">
        <v>0</v>
      </c>
      <c r="P345" s="3">
        <v>0</v>
      </c>
      <c r="Q345" s="3">
        <v>0</v>
      </c>
      <c r="R345" s="3">
        <v>0</v>
      </c>
      <c r="S345" s="3">
        <v>0</v>
      </c>
      <c r="T345" s="3">
        <v>0</v>
      </c>
      <c r="U345" s="3">
        <v>0</v>
      </c>
      <c r="V345" s="3">
        <v>0</v>
      </c>
      <c r="W345" s="3">
        <v>0</v>
      </c>
      <c r="X345" s="3">
        <v>0</v>
      </c>
      <c r="Y345" s="3">
        <v>0</v>
      </c>
      <c r="Z345" s="3">
        <v>0</v>
      </c>
      <c r="AA345" s="67">
        <v>0</v>
      </c>
      <c r="AB345" s="67">
        <v>0</v>
      </c>
      <c r="AC345" s="3">
        <v>0</v>
      </c>
      <c r="AD345" s="3">
        <v>0</v>
      </c>
      <c r="AE345" s="3">
        <v>0</v>
      </c>
      <c r="AF345" s="3">
        <v>0</v>
      </c>
      <c r="AG345" s="3">
        <v>0</v>
      </c>
      <c r="AH345" s="3">
        <v>0</v>
      </c>
      <c r="AI345" s="3">
        <v>0</v>
      </c>
      <c r="AJ345" s="3">
        <v>0</v>
      </c>
      <c r="AK345" s="3">
        <v>0</v>
      </c>
      <c r="AL345" s="3">
        <v>0</v>
      </c>
      <c r="AM345" s="3">
        <v>0</v>
      </c>
      <c r="AN345" s="3">
        <v>0</v>
      </c>
      <c r="AO345" s="3"/>
      <c r="AP345" s="67">
        <v>0</v>
      </c>
      <c r="AQ345" s="3">
        <v>0</v>
      </c>
      <c r="AR345" s="3">
        <v>0</v>
      </c>
      <c r="AS345" s="3">
        <v>0</v>
      </c>
      <c r="AT345" s="3">
        <v>0</v>
      </c>
    </row>
    <row r="346" spans="1:46" x14ac:dyDescent="0.35">
      <c r="A346" t="s">
        <v>884</v>
      </c>
      <c r="B346" t="s">
        <v>885</v>
      </c>
      <c r="C346" t="s">
        <v>925</v>
      </c>
      <c r="D346" t="s">
        <v>926</v>
      </c>
      <c r="F346" t="s">
        <v>72</v>
      </c>
      <c r="G346" s="3">
        <v>875</v>
      </c>
      <c r="H346" s="3">
        <v>77147</v>
      </c>
      <c r="I346" s="3">
        <v>77147</v>
      </c>
      <c r="J346" s="3">
        <v>0</v>
      </c>
      <c r="K346" s="3">
        <v>0</v>
      </c>
      <c r="L346" s="3">
        <v>0</v>
      </c>
      <c r="M346" s="3">
        <v>0</v>
      </c>
      <c r="N346" s="3">
        <v>0</v>
      </c>
      <c r="O346" s="3">
        <v>0</v>
      </c>
      <c r="P346" s="3">
        <v>0</v>
      </c>
      <c r="Q346" s="3">
        <v>0</v>
      </c>
      <c r="R346" s="3">
        <v>0</v>
      </c>
      <c r="S346" s="3">
        <v>0</v>
      </c>
      <c r="T346" s="3">
        <v>0</v>
      </c>
      <c r="U346" s="3">
        <v>0</v>
      </c>
      <c r="V346" s="3">
        <v>0</v>
      </c>
      <c r="W346" s="3">
        <v>0</v>
      </c>
      <c r="X346" s="3">
        <v>0</v>
      </c>
      <c r="Y346" s="3">
        <v>0</v>
      </c>
      <c r="Z346" s="3">
        <v>0</v>
      </c>
      <c r="AA346" s="67">
        <v>0</v>
      </c>
      <c r="AB346" s="67">
        <v>0</v>
      </c>
      <c r="AC346" s="3">
        <v>0</v>
      </c>
      <c r="AD346" s="3">
        <v>0</v>
      </c>
      <c r="AE346" s="3">
        <v>0</v>
      </c>
      <c r="AF346" s="3">
        <v>0</v>
      </c>
      <c r="AG346" s="3">
        <v>0</v>
      </c>
      <c r="AH346" s="3">
        <v>0</v>
      </c>
      <c r="AI346" s="3">
        <v>0</v>
      </c>
      <c r="AJ346" s="3">
        <v>0</v>
      </c>
      <c r="AK346" s="3">
        <v>0</v>
      </c>
      <c r="AL346" s="3">
        <v>0</v>
      </c>
      <c r="AM346" s="3">
        <v>0</v>
      </c>
      <c r="AN346" s="3">
        <v>0</v>
      </c>
      <c r="AO346" s="3"/>
      <c r="AP346" s="67">
        <v>0</v>
      </c>
      <c r="AQ346" s="3">
        <v>0</v>
      </c>
      <c r="AR346" s="3">
        <v>0</v>
      </c>
      <c r="AS346" s="3">
        <v>0</v>
      </c>
      <c r="AT346" s="3">
        <v>0</v>
      </c>
    </row>
    <row r="347" spans="1:46" x14ac:dyDescent="0.35">
      <c r="A347" t="s">
        <v>886</v>
      </c>
      <c r="B347" t="s">
        <v>887</v>
      </c>
      <c r="C347" t="s">
        <v>933</v>
      </c>
      <c r="D347" t="s">
        <v>931</v>
      </c>
      <c r="F347" t="s">
        <v>65</v>
      </c>
      <c r="G347" s="3">
        <v>18688</v>
      </c>
      <c r="H347" s="3">
        <v>1647678</v>
      </c>
      <c r="I347" s="3">
        <v>1647678</v>
      </c>
      <c r="J347" s="3">
        <v>100000</v>
      </c>
      <c r="K347" s="3">
        <v>0</v>
      </c>
      <c r="L347" s="3">
        <v>0</v>
      </c>
      <c r="M347" s="3">
        <v>0</v>
      </c>
      <c r="N347" s="3">
        <v>0</v>
      </c>
      <c r="O347" s="3">
        <v>275000</v>
      </c>
      <c r="P347" s="3">
        <v>75000</v>
      </c>
      <c r="Q347" s="3">
        <v>0</v>
      </c>
      <c r="R347" s="3">
        <v>4000</v>
      </c>
      <c r="S347" s="3">
        <v>0</v>
      </c>
      <c r="T347" s="3">
        <v>15000</v>
      </c>
      <c r="U347" s="3">
        <v>0</v>
      </c>
      <c r="V347" s="3">
        <v>0</v>
      </c>
      <c r="W347" s="3">
        <v>0</v>
      </c>
      <c r="X347" s="3">
        <v>0</v>
      </c>
      <c r="Y347" s="3">
        <v>0</v>
      </c>
      <c r="Z347" s="3">
        <v>0</v>
      </c>
      <c r="AA347" s="67">
        <v>351750</v>
      </c>
      <c r="AB347" s="67">
        <v>117250</v>
      </c>
      <c r="AC347" s="3">
        <v>5000</v>
      </c>
      <c r="AD347" s="3">
        <v>0</v>
      </c>
      <c r="AE347" s="3">
        <v>2000</v>
      </c>
      <c r="AF347" s="3">
        <v>250450</v>
      </c>
      <c r="AG347" s="3">
        <v>0</v>
      </c>
      <c r="AH347" s="3">
        <v>0</v>
      </c>
      <c r="AI347" s="3">
        <v>0</v>
      </c>
      <c r="AJ347" s="3">
        <v>0</v>
      </c>
      <c r="AK347" s="3">
        <v>0</v>
      </c>
      <c r="AL347" s="3">
        <v>0</v>
      </c>
      <c r="AM347" s="3">
        <v>0</v>
      </c>
      <c r="AN347" s="3">
        <v>320000</v>
      </c>
      <c r="AO347" s="3"/>
      <c r="AP347" s="67">
        <v>694700</v>
      </c>
      <c r="AQ347" s="3">
        <v>1046450</v>
      </c>
      <c r="AR347" s="3">
        <v>694700</v>
      </c>
      <c r="AS347" s="3">
        <v>694700</v>
      </c>
      <c r="AT347" s="3">
        <v>0</v>
      </c>
    </row>
    <row r="348" spans="1:46" x14ac:dyDescent="0.35">
      <c r="A348" t="s">
        <v>888</v>
      </c>
      <c r="B348" t="s">
        <v>889</v>
      </c>
      <c r="C348" t="s">
        <v>921</v>
      </c>
      <c r="D348" t="s">
        <v>931</v>
      </c>
      <c r="F348" t="s">
        <v>65</v>
      </c>
      <c r="G348" s="3">
        <v>40397</v>
      </c>
      <c r="H348" s="3">
        <v>3561711</v>
      </c>
      <c r="I348" s="3">
        <v>3561711</v>
      </c>
      <c r="J348" s="3">
        <v>71500</v>
      </c>
      <c r="K348" s="3">
        <v>0</v>
      </c>
      <c r="L348" s="3">
        <v>0</v>
      </c>
      <c r="M348" s="3">
        <v>0</v>
      </c>
      <c r="N348" s="3">
        <v>0</v>
      </c>
      <c r="O348" s="3">
        <v>0</v>
      </c>
      <c r="P348" s="3">
        <v>15000</v>
      </c>
      <c r="Q348" s="3">
        <v>0</v>
      </c>
      <c r="R348" s="3">
        <v>0</v>
      </c>
      <c r="S348" s="3">
        <v>0</v>
      </c>
      <c r="T348" s="3">
        <v>0</v>
      </c>
      <c r="U348" s="3">
        <v>0</v>
      </c>
      <c r="V348" s="3">
        <v>0</v>
      </c>
      <c r="W348" s="3">
        <v>0</v>
      </c>
      <c r="X348" s="3">
        <v>0</v>
      </c>
      <c r="Y348" s="3">
        <v>0</v>
      </c>
      <c r="Z348" s="3">
        <v>0</v>
      </c>
      <c r="AA348" s="67">
        <v>64875</v>
      </c>
      <c r="AB348" s="67">
        <v>21625</v>
      </c>
      <c r="AC348" s="3">
        <v>0</v>
      </c>
      <c r="AD348" s="3">
        <v>0</v>
      </c>
      <c r="AE348" s="3">
        <v>0</v>
      </c>
      <c r="AF348" s="3">
        <v>0</v>
      </c>
      <c r="AG348" s="3">
        <v>0</v>
      </c>
      <c r="AH348" s="3">
        <v>0</v>
      </c>
      <c r="AI348" s="3">
        <v>0</v>
      </c>
      <c r="AJ348" s="3">
        <v>0</v>
      </c>
      <c r="AK348" s="3">
        <v>0</v>
      </c>
      <c r="AL348" s="3">
        <v>0</v>
      </c>
      <c r="AM348" s="3">
        <v>0</v>
      </c>
      <c r="AN348" s="3">
        <v>1145000</v>
      </c>
      <c r="AO348" s="3"/>
      <c r="AP348" s="67">
        <v>1166625</v>
      </c>
      <c r="AQ348" s="3">
        <v>1231500</v>
      </c>
      <c r="AR348" s="3">
        <v>1166625</v>
      </c>
      <c r="AS348" s="3">
        <v>1166625</v>
      </c>
      <c r="AT348" s="3">
        <v>0</v>
      </c>
    </row>
    <row r="349" spans="1:46" x14ac:dyDescent="0.35">
      <c r="A349" t="s">
        <v>890</v>
      </c>
      <c r="B349" t="s">
        <v>891</v>
      </c>
      <c r="C349" t="s">
        <v>891</v>
      </c>
      <c r="D349" t="s">
        <v>929</v>
      </c>
      <c r="F349" t="s">
        <v>65</v>
      </c>
      <c r="G349" s="3">
        <v>185877</v>
      </c>
      <c r="H349" s="3">
        <v>16388350</v>
      </c>
      <c r="I349" s="3">
        <v>16388350</v>
      </c>
      <c r="J349" s="3">
        <v>243345</v>
      </c>
      <c r="K349" s="3">
        <v>0</v>
      </c>
      <c r="L349" s="3">
        <v>0</v>
      </c>
      <c r="M349" s="3">
        <v>0</v>
      </c>
      <c r="N349" s="3">
        <v>10000</v>
      </c>
      <c r="O349" s="3">
        <v>337515</v>
      </c>
      <c r="P349" s="3">
        <v>249195</v>
      </c>
      <c r="Q349" s="3">
        <v>500000</v>
      </c>
      <c r="R349" s="3">
        <v>297500</v>
      </c>
      <c r="S349" s="3">
        <v>250000</v>
      </c>
      <c r="T349" s="3">
        <v>212808</v>
      </c>
      <c r="U349" s="3">
        <v>1803</v>
      </c>
      <c r="V349" s="3">
        <v>0</v>
      </c>
      <c r="W349" s="3">
        <v>28715</v>
      </c>
      <c r="X349" s="3">
        <v>0</v>
      </c>
      <c r="Y349" s="3">
        <v>200000</v>
      </c>
      <c r="Z349" s="3">
        <v>0</v>
      </c>
      <c r="AA349" s="67">
        <v>1748160.75</v>
      </c>
      <c r="AB349" s="67">
        <v>582720.25</v>
      </c>
      <c r="AC349" s="3">
        <v>2016766</v>
      </c>
      <c r="AD349" s="3">
        <v>0</v>
      </c>
      <c r="AE349" s="3">
        <v>0</v>
      </c>
      <c r="AF349" s="3">
        <v>0</v>
      </c>
      <c r="AG349" s="3">
        <v>0</v>
      </c>
      <c r="AH349" s="3">
        <v>0</v>
      </c>
      <c r="AI349" s="3">
        <v>1210000</v>
      </c>
      <c r="AJ349" s="3">
        <v>0</v>
      </c>
      <c r="AK349" s="3">
        <v>0</v>
      </c>
      <c r="AL349" s="3">
        <v>0</v>
      </c>
      <c r="AM349" s="3">
        <v>0</v>
      </c>
      <c r="AN349" s="3">
        <v>415000</v>
      </c>
      <c r="AO349" s="3"/>
      <c r="AP349" s="67">
        <v>4224486.25</v>
      </c>
      <c r="AQ349" s="3">
        <v>5972647</v>
      </c>
      <c r="AR349" s="3">
        <v>4224486</v>
      </c>
      <c r="AS349" s="3">
        <v>4224486</v>
      </c>
      <c r="AT349" s="3">
        <v>0</v>
      </c>
    </row>
    <row r="350" spans="1:46" x14ac:dyDescent="0.35">
      <c r="A350" t="s">
        <v>892</v>
      </c>
      <c r="B350" t="s">
        <v>893</v>
      </c>
      <c r="C350" t="s">
        <v>928</v>
      </c>
      <c r="D350" t="s">
        <v>926</v>
      </c>
      <c r="F350" t="s">
        <v>72</v>
      </c>
      <c r="G350" s="3">
        <v>1187</v>
      </c>
      <c r="H350" s="3">
        <v>104655</v>
      </c>
      <c r="I350" s="3">
        <v>104655</v>
      </c>
      <c r="J350" s="3">
        <v>0</v>
      </c>
      <c r="K350" s="3">
        <v>0</v>
      </c>
      <c r="L350" s="3">
        <v>0</v>
      </c>
      <c r="M350" s="3">
        <v>0</v>
      </c>
      <c r="N350" s="3">
        <v>0</v>
      </c>
      <c r="O350" s="3">
        <v>0</v>
      </c>
      <c r="P350" s="3">
        <v>0</v>
      </c>
      <c r="Q350" s="3">
        <v>0</v>
      </c>
      <c r="R350" s="3">
        <v>0</v>
      </c>
      <c r="S350" s="3">
        <v>0</v>
      </c>
      <c r="T350" s="3">
        <v>0</v>
      </c>
      <c r="U350" s="3">
        <v>0</v>
      </c>
      <c r="V350" s="3">
        <v>0</v>
      </c>
      <c r="W350" s="3">
        <v>0</v>
      </c>
      <c r="X350" s="3">
        <v>0</v>
      </c>
      <c r="Y350" s="3">
        <v>0</v>
      </c>
      <c r="Z350" s="3">
        <v>0</v>
      </c>
      <c r="AA350" s="67">
        <v>0</v>
      </c>
      <c r="AB350" s="67">
        <v>0</v>
      </c>
      <c r="AC350" s="3">
        <v>0</v>
      </c>
      <c r="AD350" s="3">
        <v>0</v>
      </c>
      <c r="AE350" s="3">
        <v>0</v>
      </c>
      <c r="AF350" s="3">
        <v>0</v>
      </c>
      <c r="AG350" s="3">
        <v>0</v>
      </c>
      <c r="AH350" s="3">
        <v>0</v>
      </c>
      <c r="AI350" s="3">
        <v>0</v>
      </c>
      <c r="AJ350" s="3">
        <v>0</v>
      </c>
      <c r="AK350" s="3">
        <v>0</v>
      </c>
      <c r="AL350" s="3">
        <v>0</v>
      </c>
      <c r="AM350" s="3">
        <v>0</v>
      </c>
      <c r="AN350" s="3">
        <v>0</v>
      </c>
      <c r="AO350" s="3"/>
      <c r="AP350" s="67">
        <v>0</v>
      </c>
      <c r="AQ350" s="3">
        <v>0</v>
      </c>
      <c r="AR350" s="3">
        <v>0</v>
      </c>
      <c r="AS350" s="3">
        <v>0</v>
      </c>
      <c r="AT350" s="3">
        <v>0</v>
      </c>
    </row>
    <row r="351" spans="1:46" x14ac:dyDescent="0.35">
      <c r="A351" t="s">
        <v>894</v>
      </c>
      <c r="B351" t="s">
        <v>895</v>
      </c>
      <c r="C351" t="s">
        <v>611</v>
      </c>
      <c r="D351" t="s">
        <v>932</v>
      </c>
      <c r="F351" t="s">
        <v>65</v>
      </c>
      <c r="G351" s="3">
        <v>11964</v>
      </c>
      <c r="H351" s="3">
        <v>1054839</v>
      </c>
      <c r="I351" s="3">
        <v>1054839</v>
      </c>
      <c r="J351" s="3">
        <v>175000</v>
      </c>
      <c r="K351" s="3">
        <v>9800</v>
      </c>
      <c r="L351" s="3">
        <v>40000</v>
      </c>
      <c r="M351" s="3">
        <v>15000</v>
      </c>
      <c r="N351" s="3">
        <v>10000</v>
      </c>
      <c r="O351" s="3">
        <v>50000</v>
      </c>
      <c r="P351" s="3">
        <v>35000</v>
      </c>
      <c r="Q351" s="3">
        <v>15000</v>
      </c>
      <c r="R351" s="3">
        <v>40000</v>
      </c>
      <c r="S351" s="3">
        <v>0</v>
      </c>
      <c r="T351" s="3">
        <v>0</v>
      </c>
      <c r="U351" s="3">
        <v>0</v>
      </c>
      <c r="V351" s="3">
        <v>5000</v>
      </c>
      <c r="W351" s="3">
        <v>10000</v>
      </c>
      <c r="X351" s="3">
        <v>5000</v>
      </c>
      <c r="Y351" s="3">
        <v>50000</v>
      </c>
      <c r="Z351" s="3">
        <v>5000</v>
      </c>
      <c r="AA351" s="67">
        <v>348600</v>
      </c>
      <c r="AB351" s="67">
        <v>116200</v>
      </c>
      <c r="AC351" s="3">
        <v>80000</v>
      </c>
      <c r="AD351" s="3">
        <v>2000</v>
      </c>
      <c r="AE351" s="3">
        <v>5000</v>
      </c>
      <c r="AF351" s="3">
        <v>130750</v>
      </c>
      <c r="AG351" s="3">
        <v>30000</v>
      </c>
      <c r="AH351" s="3">
        <v>38750</v>
      </c>
      <c r="AI351" s="3">
        <v>0</v>
      </c>
      <c r="AJ351" s="3">
        <v>0</v>
      </c>
      <c r="AK351" s="3">
        <v>2500</v>
      </c>
      <c r="AL351" s="3">
        <v>0</v>
      </c>
      <c r="AM351" s="3">
        <v>0</v>
      </c>
      <c r="AN351" s="3">
        <v>625000</v>
      </c>
      <c r="AO351" s="3"/>
      <c r="AP351" s="67">
        <v>1030200</v>
      </c>
      <c r="AQ351" s="3">
        <v>1378800</v>
      </c>
      <c r="AR351" s="3">
        <v>1030200</v>
      </c>
      <c r="AS351" s="3">
        <v>1030200</v>
      </c>
      <c r="AT351" s="3">
        <v>0</v>
      </c>
    </row>
    <row r="352" spans="1:46" x14ac:dyDescent="0.35">
      <c r="A352" t="s">
        <v>896</v>
      </c>
      <c r="B352" t="s">
        <v>897</v>
      </c>
      <c r="C352" t="s">
        <v>307</v>
      </c>
      <c r="D352" t="s">
        <v>924</v>
      </c>
      <c r="F352" t="s">
        <v>72</v>
      </c>
      <c r="G352" s="3">
        <v>23315</v>
      </c>
      <c r="H352" s="3">
        <v>2055630</v>
      </c>
      <c r="I352" s="3">
        <v>2055630</v>
      </c>
      <c r="J352" s="3">
        <v>0</v>
      </c>
      <c r="K352" s="3">
        <v>0</v>
      </c>
      <c r="L352" s="3">
        <v>0</v>
      </c>
      <c r="M352" s="3">
        <v>0</v>
      </c>
      <c r="N352" s="3">
        <v>0</v>
      </c>
      <c r="O352" s="3">
        <v>0</v>
      </c>
      <c r="P352" s="3">
        <v>0</v>
      </c>
      <c r="Q352" s="3">
        <v>0</v>
      </c>
      <c r="R352" s="3">
        <v>0</v>
      </c>
      <c r="S352" s="3">
        <v>0</v>
      </c>
      <c r="T352" s="3">
        <v>0</v>
      </c>
      <c r="U352" s="3">
        <v>0</v>
      </c>
      <c r="V352" s="3">
        <v>0</v>
      </c>
      <c r="W352" s="3">
        <v>0</v>
      </c>
      <c r="X352" s="3">
        <v>0</v>
      </c>
      <c r="Y352" s="3">
        <v>0</v>
      </c>
      <c r="Z352" s="3">
        <v>0</v>
      </c>
      <c r="AA352" s="67">
        <v>0</v>
      </c>
      <c r="AB352" s="67">
        <v>0</v>
      </c>
      <c r="AC352" s="3">
        <v>0</v>
      </c>
      <c r="AD352" s="3">
        <v>0</v>
      </c>
      <c r="AE352" s="3">
        <v>0</v>
      </c>
      <c r="AF352" s="3">
        <v>0</v>
      </c>
      <c r="AG352" s="3">
        <v>0</v>
      </c>
      <c r="AH352" s="3">
        <v>0</v>
      </c>
      <c r="AI352" s="3">
        <v>0</v>
      </c>
      <c r="AJ352" s="3">
        <v>0</v>
      </c>
      <c r="AK352" s="3">
        <v>0</v>
      </c>
      <c r="AL352" s="3">
        <v>0</v>
      </c>
      <c r="AM352" s="3">
        <v>0</v>
      </c>
      <c r="AN352" s="3">
        <v>0</v>
      </c>
      <c r="AO352" s="3"/>
      <c r="AP352" s="67">
        <v>0</v>
      </c>
      <c r="AQ352" s="3">
        <v>0</v>
      </c>
      <c r="AR352" s="3">
        <v>0</v>
      </c>
      <c r="AS352" s="3">
        <v>0</v>
      </c>
      <c r="AT352" s="3">
        <v>0</v>
      </c>
    </row>
    <row r="354" spans="9:43" x14ac:dyDescent="0.35">
      <c r="I354" s="3"/>
      <c r="J354" s="3"/>
      <c r="K354" s="3"/>
      <c r="L354" s="3"/>
      <c r="M354" s="3"/>
      <c r="N354" s="3"/>
      <c r="O354" s="3"/>
      <c r="P354" s="3"/>
      <c r="Q354" s="3"/>
      <c r="R354" s="3"/>
      <c r="S354" s="3"/>
      <c r="T354" s="3"/>
      <c r="U354" s="3"/>
      <c r="V354" s="3"/>
      <c r="W354" s="3"/>
      <c r="X354" s="3"/>
      <c r="Y354" s="3"/>
      <c r="Z354" s="3"/>
      <c r="AA354" s="67"/>
      <c r="AB354" s="67"/>
      <c r="AC354" s="3"/>
      <c r="AD354" s="3"/>
      <c r="AE354" s="3"/>
      <c r="AF354" s="3"/>
      <c r="AG354" s="3"/>
      <c r="AH354" s="3"/>
      <c r="AI354" s="3"/>
      <c r="AJ354" s="3"/>
      <c r="AK354" s="3"/>
      <c r="AL354" s="3"/>
      <c r="AM354" s="3"/>
      <c r="AN354" s="3"/>
      <c r="AO354" s="3"/>
      <c r="AP354" s="67"/>
      <c r="AQ354" s="3"/>
    </row>
  </sheetData>
  <sheetProtection algorithmName="SHA-512" hashValue="CqED4jrj5504i574L6eM1Qph7iZCCXfo0F0iuYVbDjGL2H+ogo0idJkeJ9s0QkGNo5s2SI/v2fxYrWdZNUvGsQ==" saltValue="2cg91ciWOpHu+jqGTj7BhQ==" spinCount="100000" sheet="1" objects="1" scenarios="1"/>
  <autoFilter ref="A1:AT352" xr:uid="{00000000-0009-0000-0000-000007000000}">
    <sortState ref="A2:AT352">
      <sortCondition ref="B1:B352"/>
    </sortState>
  </autoFilter>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P289"/>
  <sheetViews>
    <sheetView zoomScale="90" zoomScaleNormal="90" workbookViewId="0">
      <pane ySplit="1" topLeftCell="A10" activePane="bottomLeft" state="frozen"/>
      <selection activeCell="A2" sqref="A2"/>
      <selection pane="bottomLeft" activeCell="A2" sqref="A2"/>
    </sheetView>
  </sheetViews>
  <sheetFormatPr defaultColWidth="8.6328125" defaultRowHeight="14.5" x14ac:dyDescent="0.35"/>
  <cols>
    <col min="1" max="1" width="16.453125" style="19" bestFit="1" customWidth="1"/>
    <col min="2" max="2" width="9.6328125" style="19" customWidth="1"/>
    <col min="3" max="3" width="7.6328125" style="19" customWidth="1"/>
    <col min="4" max="4" width="23.36328125" style="19" customWidth="1"/>
    <col min="5" max="5" width="9" style="19" customWidth="1"/>
    <col min="6" max="6" width="10.6328125" style="63" customWidth="1"/>
    <col min="7" max="8" width="10.54296875" style="63" customWidth="1"/>
    <col min="9" max="9" width="15.36328125" style="19" bestFit="1" customWidth="1"/>
    <col min="10" max="10" width="15.36328125" style="19" customWidth="1"/>
    <col min="11" max="11" width="7.36328125" style="19" customWidth="1"/>
    <col min="12" max="12" width="24.6328125" style="19" bestFit="1" customWidth="1"/>
    <col min="13" max="13" width="23.453125" style="19" bestFit="1" customWidth="1"/>
    <col min="14" max="14" width="24.6328125" style="19" bestFit="1" customWidth="1"/>
    <col min="15" max="15" width="41.36328125" style="19" bestFit="1" customWidth="1"/>
    <col min="16" max="16" width="45.6328125" style="19" bestFit="1" customWidth="1"/>
    <col min="17" max="17" width="44.6328125" style="19" bestFit="1" customWidth="1"/>
    <col min="18" max="18" width="45.6328125" style="19" bestFit="1" customWidth="1"/>
    <col min="19" max="19" width="40" style="19" bestFit="1" customWidth="1"/>
    <col min="20" max="20" width="18.54296875" style="19" bestFit="1" customWidth="1"/>
    <col min="21" max="60" width="10.54296875" style="19" customWidth="1"/>
    <col min="61" max="61" width="10.54296875" style="59" customWidth="1"/>
    <col min="62" max="62" width="10.54296875" style="19" customWidth="1"/>
    <col min="63" max="63" width="159.36328125" style="19" bestFit="1" customWidth="1"/>
    <col min="64" max="64" width="51.6328125" style="19" bestFit="1" customWidth="1"/>
    <col min="65" max="65" width="38.6328125" style="19" bestFit="1" customWidth="1"/>
    <col min="66" max="66" width="18.6328125" style="19" bestFit="1" customWidth="1"/>
    <col min="67" max="67" width="11.6328125" style="19" bestFit="1" customWidth="1"/>
    <col min="68" max="68" width="40" style="19" bestFit="1" customWidth="1"/>
    <col min="69" max="16384" width="8.6328125" style="19"/>
  </cols>
  <sheetData>
    <row r="1" spans="1:68" x14ac:dyDescent="0.35">
      <c r="A1" s="16" t="s">
        <v>935</v>
      </c>
      <c r="B1" s="16" t="s">
        <v>936</v>
      </c>
      <c r="C1" s="16" t="s">
        <v>937</v>
      </c>
      <c r="D1" s="16" t="s">
        <v>938</v>
      </c>
      <c r="E1" s="16" t="s">
        <v>939</v>
      </c>
      <c r="F1" s="17" t="s">
        <v>940</v>
      </c>
      <c r="G1" s="17" t="s">
        <v>941</v>
      </c>
      <c r="H1" s="17" t="s">
        <v>942</v>
      </c>
      <c r="I1" s="16" t="s">
        <v>943</v>
      </c>
      <c r="J1" s="16" t="s">
        <v>898</v>
      </c>
      <c r="K1" s="16" t="s">
        <v>944</v>
      </c>
      <c r="L1" s="16" t="s">
        <v>945</v>
      </c>
      <c r="M1" s="16" t="s">
        <v>946</v>
      </c>
      <c r="N1" s="16" t="s">
        <v>947</v>
      </c>
      <c r="O1" s="16" t="s">
        <v>948</v>
      </c>
      <c r="P1" s="16" t="s">
        <v>949</v>
      </c>
      <c r="Q1" s="16" t="s">
        <v>950</v>
      </c>
      <c r="R1" s="16" t="s">
        <v>951</v>
      </c>
      <c r="S1" s="16" t="s">
        <v>952</v>
      </c>
      <c r="T1" s="16" t="s">
        <v>216</v>
      </c>
      <c r="U1" s="16" t="s">
        <v>905</v>
      </c>
      <c r="V1" s="16" t="s">
        <v>906</v>
      </c>
      <c r="W1" s="16" t="s">
        <v>242</v>
      </c>
      <c r="X1" s="16" t="s">
        <v>250</v>
      </c>
      <c r="Y1" s="16" t="s">
        <v>256</v>
      </c>
      <c r="Z1" s="16" t="s">
        <v>263</v>
      </c>
      <c r="AA1" s="16" t="s">
        <v>64</v>
      </c>
      <c r="AB1" s="16" t="s">
        <v>273</v>
      </c>
      <c r="AC1" s="16" t="s">
        <v>277</v>
      </c>
      <c r="AD1" s="16" t="s">
        <v>907</v>
      </c>
      <c r="AE1" s="16" t="s">
        <v>910</v>
      </c>
      <c r="AF1" s="16" t="s">
        <v>911</v>
      </c>
      <c r="AG1" s="16" t="s">
        <v>912</v>
      </c>
      <c r="AH1" s="16" t="s">
        <v>290</v>
      </c>
      <c r="AI1" s="16" t="s">
        <v>293</v>
      </c>
      <c r="AJ1" s="16" t="s">
        <v>953</v>
      </c>
      <c r="AK1" s="16" t="s">
        <v>297</v>
      </c>
      <c r="AL1" s="16" t="s">
        <v>300</v>
      </c>
      <c r="AM1" s="16" t="s">
        <v>303</v>
      </c>
      <c r="AN1" s="16" t="s">
        <v>183</v>
      </c>
      <c r="AO1" s="16" t="s">
        <v>197</v>
      </c>
      <c r="AP1" s="16" t="s">
        <v>308</v>
      </c>
      <c r="AQ1" s="16" t="s">
        <v>310</v>
      </c>
      <c r="AR1" s="16" t="s">
        <v>312</v>
      </c>
      <c r="AS1" s="16" t="s">
        <v>314</v>
      </c>
      <c r="AT1" s="16" t="s">
        <v>954</v>
      </c>
      <c r="AU1" s="16" t="s">
        <v>317</v>
      </c>
      <c r="AV1" s="16" t="s">
        <v>319</v>
      </c>
      <c r="AW1" s="16" t="s">
        <v>321</v>
      </c>
      <c r="AX1" s="16" t="s">
        <v>323</v>
      </c>
      <c r="AY1" s="16" t="s">
        <v>955</v>
      </c>
      <c r="AZ1" s="16" t="s">
        <v>956</v>
      </c>
      <c r="BA1" s="16" t="s">
        <v>957</v>
      </c>
      <c r="BB1" s="16" t="s">
        <v>958</v>
      </c>
      <c r="BC1" s="16" t="s">
        <v>959</v>
      </c>
      <c r="BD1" s="16" t="s">
        <v>913</v>
      </c>
      <c r="BE1" s="16" t="s">
        <v>960</v>
      </c>
      <c r="BF1" s="16" t="s">
        <v>961</v>
      </c>
      <c r="BG1" s="16" t="s">
        <v>962</v>
      </c>
      <c r="BH1" s="16" t="s">
        <v>963</v>
      </c>
      <c r="BI1" s="18" t="s">
        <v>964</v>
      </c>
      <c r="BJ1" s="16" t="s">
        <v>965</v>
      </c>
      <c r="BK1" s="16" t="s">
        <v>966</v>
      </c>
      <c r="BL1" s="16" t="s">
        <v>967</v>
      </c>
      <c r="BM1" s="16" t="s">
        <v>968</v>
      </c>
      <c r="BN1" s="16" t="s">
        <v>969</v>
      </c>
      <c r="BO1" s="16" t="s">
        <v>970</v>
      </c>
      <c r="BP1" s="16" t="s">
        <v>971</v>
      </c>
    </row>
    <row r="2" spans="1:68" x14ac:dyDescent="0.35">
      <c r="A2" s="20">
        <v>43994.753020833326</v>
      </c>
      <c r="B2" s="21" t="s">
        <v>972</v>
      </c>
      <c r="C2" s="22" t="s">
        <v>72</v>
      </c>
      <c r="D2" s="22"/>
      <c r="E2" s="23" t="s">
        <v>973</v>
      </c>
      <c r="F2" s="23" t="s">
        <v>974</v>
      </c>
      <c r="G2" s="23" t="s">
        <v>975</v>
      </c>
      <c r="H2" s="23" t="s">
        <v>974</v>
      </c>
      <c r="I2" s="21" t="s">
        <v>234</v>
      </c>
      <c r="J2" s="21" t="s">
        <v>921</v>
      </c>
      <c r="K2" s="21">
        <v>1</v>
      </c>
      <c r="L2" s="21" t="s">
        <v>976</v>
      </c>
      <c r="M2" s="21" t="s">
        <v>977</v>
      </c>
      <c r="N2" s="21" t="s">
        <v>978</v>
      </c>
      <c r="O2" s="21" t="s">
        <v>979</v>
      </c>
      <c r="P2" s="21" t="s">
        <v>980</v>
      </c>
      <c r="Q2" s="21" t="s">
        <v>403</v>
      </c>
      <c r="R2" s="21" t="s">
        <v>978</v>
      </c>
      <c r="S2" s="21" t="s">
        <v>979</v>
      </c>
      <c r="T2" s="24">
        <v>2092925</v>
      </c>
      <c r="U2" s="24">
        <v>48030</v>
      </c>
      <c r="V2" s="24">
        <v>249</v>
      </c>
      <c r="W2" s="24">
        <v>0</v>
      </c>
      <c r="X2" s="24">
        <v>20000</v>
      </c>
      <c r="Y2" s="24">
        <v>29218</v>
      </c>
      <c r="Z2" s="24">
        <v>0</v>
      </c>
      <c r="AA2" s="24">
        <v>6917</v>
      </c>
      <c r="AB2" s="24">
        <v>0</v>
      </c>
      <c r="AC2" s="24">
        <v>0</v>
      </c>
      <c r="AD2" s="24">
        <v>11812</v>
      </c>
      <c r="AE2" s="24">
        <v>0</v>
      </c>
      <c r="AF2" s="24">
        <v>0</v>
      </c>
      <c r="AG2" s="24">
        <v>0</v>
      </c>
      <c r="AH2" s="24">
        <v>0</v>
      </c>
      <c r="AI2" s="24">
        <v>0</v>
      </c>
      <c r="AJ2" s="24">
        <v>116226</v>
      </c>
      <c r="AK2" s="24">
        <v>0</v>
      </c>
      <c r="AL2" s="24">
        <v>0</v>
      </c>
      <c r="AM2" s="24">
        <v>0</v>
      </c>
      <c r="AN2" s="24">
        <v>0</v>
      </c>
      <c r="AO2" s="24">
        <v>0</v>
      </c>
      <c r="AP2" s="24">
        <v>0</v>
      </c>
      <c r="AQ2" s="24">
        <v>3170</v>
      </c>
      <c r="AR2" s="24">
        <v>0</v>
      </c>
      <c r="AS2" s="24">
        <v>0</v>
      </c>
      <c r="AT2" s="24">
        <v>3170</v>
      </c>
      <c r="AU2" s="24">
        <v>0</v>
      </c>
      <c r="AV2" s="24">
        <v>0</v>
      </c>
      <c r="AW2" s="24">
        <v>100000</v>
      </c>
      <c r="AX2" s="24">
        <v>0</v>
      </c>
      <c r="AY2" s="24">
        <v>100000</v>
      </c>
      <c r="AZ2" s="24">
        <v>90178</v>
      </c>
      <c r="BA2" s="24">
        <v>22545</v>
      </c>
      <c r="BB2" s="24">
        <v>129218</v>
      </c>
      <c r="BC2" s="24">
        <v>151763</v>
      </c>
      <c r="BD2" s="24">
        <v>143576</v>
      </c>
      <c r="BE2" s="24"/>
      <c r="BF2" s="24"/>
      <c r="BG2" s="24">
        <v>295339</v>
      </c>
      <c r="BH2" s="25">
        <v>0.14111303558417049</v>
      </c>
      <c r="BI2" s="26">
        <v>295339</v>
      </c>
      <c r="BJ2" s="25">
        <v>0.14111303558417049</v>
      </c>
      <c r="BK2" s="27" t="s">
        <v>981</v>
      </c>
      <c r="BL2" s="21" t="s">
        <v>65</v>
      </c>
      <c r="BM2" s="21" t="s">
        <v>982</v>
      </c>
      <c r="BN2" s="21" t="s">
        <v>983</v>
      </c>
      <c r="BO2" s="21">
        <v>624017392</v>
      </c>
      <c r="BP2" s="21" t="s">
        <v>984</v>
      </c>
    </row>
    <row r="3" spans="1:68" x14ac:dyDescent="0.35">
      <c r="A3" s="28">
        <v>44038.991053240738</v>
      </c>
      <c r="B3" s="21" t="s">
        <v>65</v>
      </c>
      <c r="C3" s="22" t="s">
        <v>65</v>
      </c>
      <c r="D3" s="21"/>
      <c r="E3" s="23" t="s">
        <v>985</v>
      </c>
      <c r="F3" s="23" t="s">
        <v>974</v>
      </c>
      <c r="G3" s="23" t="s">
        <v>974</v>
      </c>
      <c r="H3" s="23" t="s">
        <v>974</v>
      </c>
      <c r="I3" s="21" t="s">
        <v>234</v>
      </c>
      <c r="J3" s="21" t="s">
        <v>921</v>
      </c>
      <c r="K3" s="21">
        <v>1</v>
      </c>
      <c r="L3" s="21" t="s">
        <v>976</v>
      </c>
      <c r="M3" s="21" t="s">
        <v>977</v>
      </c>
      <c r="N3" s="21" t="s">
        <v>978</v>
      </c>
      <c r="O3" s="21" t="s">
        <v>979</v>
      </c>
      <c r="P3" s="21" t="s">
        <v>986</v>
      </c>
      <c r="Q3" s="21" t="s">
        <v>987</v>
      </c>
      <c r="R3" s="21" t="s">
        <v>978</v>
      </c>
      <c r="S3" s="21" t="s">
        <v>979</v>
      </c>
      <c r="T3" s="24">
        <v>2092925</v>
      </c>
      <c r="U3" s="24">
        <v>95266</v>
      </c>
      <c r="V3" s="24">
        <v>249</v>
      </c>
      <c r="W3" s="24">
        <v>0</v>
      </c>
      <c r="X3" s="24">
        <v>75000</v>
      </c>
      <c r="Y3" s="24">
        <v>29218</v>
      </c>
      <c r="Z3" s="24">
        <v>0</v>
      </c>
      <c r="AA3" s="24">
        <v>6917</v>
      </c>
      <c r="AB3" s="24">
        <v>0</v>
      </c>
      <c r="AC3" s="24">
        <v>0</v>
      </c>
      <c r="AD3" s="24">
        <v>46812</v>
      </c>
      <c r="AE3" s="24">
        <v>0</v>
      </c>
      <c r="AF3" s="24">
        <v>0</v>
      </c>
      <c r="AG3" s="24">
        <v>0</v>
      </c>
      <c r="AH3" s="24">
        <v>0</v>
      </c>
      <c r="AI3" s="24">
        <v>0</v>
      </c>
      <c r="AJ3" s="24">
        <v>253462</v>
      </c>
      <c r="AK3" s="24">
        <v>0</v>
      </c>
      <c r="AL3" s="24">
        <v>0</v>
      </c>
      <c r="AM3" s="24">
        <v>0</v>
      </c>
      <c r="AN3" s="24">
        <v>0</v>
      </c>
      <c r="AO3" s="24">
        <v>0</v>
      </c>
      <c r="AP3" s="24">
        <v>0</v>
      </c>
      <c r="AQ3" s="24">
        <v>3170</v>
      </c>
      <c r="AR3" s="24">
        <v>0</v>
      </c>
      <c r="AS3" s="24">
        <v>0</v>
      </c>
      <c r="AT3" s="24">
        <v>3170</v>
      </c>
      <c r="AU3" s="24">
        <v>0</v>
      </c>
      <c r="AV3" s="24">
        <v>0</v>
      </c>
      <c r="AW3" s="24">
        <v>50000</v>
      </c>
      <c r="AX3" s="24">
        <v>0</v>
      </c>
      <c r="AY3" s="24">
        <v>50000</v>
      </c>
      <c r="AZ3" s="24">
        <v>227414</v>
      </c>
      <c r="BA3" s="24">
        <v>56854</v>
      </c>
      <c r="BB3" s="24">
        <v>79218</v>
      </c>
      <c r="BC3" s="24">
        <v>136072</v>
      </c>
      <c r="BD3" s="24">
        <v>54903</v>
      </c>
      <c r="BE3" s="21" t="s">
        <v>988</v>
      </c>
      <c r="BF3" s="21"/>
      <c r="BG3" s="24">
        <v>190975</v>
      </c>
      <c r="BH3" s="29">
        <v>9.1247894692834189E-2</v>
      </c>
      <c r="BI3" s="30">
        <v>190975</v>
      </c>
      <c r="BJ3" s="31">
        <v>9.1247894692834189E-2</v>
      </c>
      <c r="BK3" s="27" t="s">
        <v>989</v>
      </c>
      <c r="BL3" s="21" t="s">
        <v>65</v>
      </c>
      <c r="BM3" s="21" t="s">
        <v>990</v>
      </c>
      <c r="BN3" s="21" t="s">
        <v>983</v>
      </c>
      <c r="BO3" s="21">
        <v>639933743</v>
      </c>
      <c r="BP3" s="21" t="s">
        <v>984</v>
      </c>
    </row>
    <row r="4" spans="1:68" x14ac:dyDescent="0.35">
      <c r="A4" s="20">
        <v>43986.60974537037</v>
      </c>
      <c r="B4" s="21" t="s">
        <v>972</v>
      </c>
      <c r="C4" s="22" t="s">
        <v>72</v>
      </c>
      <c r="D4" s="22"/>
      <c r="E4" s="23" t="s">
        <v>973</v>
      </c>
      <c r="F4" s="23" t="s">
        <v>974</v>
      </c>
      <c r="G4" s="23" t="s">
        <v>974</v>
      </c>
      <c r="H4" s="23" t="s">
        <v>974</v>
      </c>
      <c r="I4" s="21" t="s">
        <v>241</v>
      </c>
      <c r="J4" s="21" t="s">
        <v>923</v>
      </c>
      <c r="K4" s="21">
        <v>1</v>
      </c>
      <c r="L4" s="21" t="s">
        <v>991</v>
      </c>
      <c r="M4" s="21" t="s">
        <v>992</v>
      </c>
      <c r="N4" s="21" t="s">
        <v>993</v>
      </c>
      <c r="O4" s="21" t="s">
        <v>994</v>
      </c>
      <c r="P4" s="21" t="s">
        <v>991</v>
      </c>
      <c r="Q4" s="21" t="s">
        <v>992</v>
      </c>
      <c r="R4" s="21" t="s">
        <v>993</v>
      </c>
      <c r="S4" s="21" t="s">
        <v>994</v>
      </c>
      <c r="T4" s="24">
        <v>932814</v>
      </c>
      <c r="U4" s="24">
        <v>10324</v>
      </c>
      <c r="V4" s="24">
        <v>0</v>
      </c>
      <c r="W4" s="24">
        <v>0</v>
      </c>
      <c r="X4" s="24">
        <v>0</v>
      </c>
      <c r="Y4" s="24">
        <v>9096</v>
      </c>
      <c r="Z4" s="24">
        <v>0</v>
      </c>
      <c r="AA4" s="24">
        <v>30456</v>
      </c>
      <c r="AB4" s="24">
        <v>0</v>
      </c>
      <c r="AC4" s="24">
        <v>0</v>
      </c>
      <c r="AD4" s="24">
        <v>58300</v>
      </c>
      <c r="AE4" s="24">
        <v>153100</v>
      </c>
      <c r="AF4" s="24">
        <v>0</v>
      </c>
      <c r="AG4" s="24">
        <v>0</v>
      </c>
      <c r="AH4" s="24">
        <v>0</v>
      </c>
      <c r="AI4" s="24">
        <v>0</v>
      </c>
      <c r="AJ4" s="24">
        <v>261276</v>
      </c>
      <c r="AK4" s="24">
        <v>0</v>
      </c>
      <c r="AL4" s="24">
        <v>0</v>
      </c>
      <c r="AM4" s="24">
        <v>0</v>
      </c>
      <c r="AN4" s="24">
        <v>0</v>
      </c>
      <c r="AO4" s="24">
        <v>0</v>
      </c>
      <c r="AP4" s="24">
        <v>0</v>
      </c>
      <c r="AQ4" s="24">
        <v>0</v>
      </c>
      <c r="AR4" s="24">
        <v>0</v>
      </c>
      <c r="AS4" s="24">
        <v>0</v>
      </c>
      <c r="AT4" s="24">
        <v>0</v>
      </c>
      <c r="AU4" s="24">
        <v>1498</v>
      </c>
      <c r="AV4" s="24">
        <v>0</v>
      </c>
      <c r="AW4" s="24">
        <v>0</v>
      </c>
      <c r="AX4" s="24">
        <v>0</v>
      </c>
      <c r="AY4" s="24">
        <v>1498</v>
      </c>
      <c r="AZ4" s="24">
        <v>100578</v>
      </c>
      <c r="BA4" s="24">
        <v>25145</v>
      </c>
      <c r="BB4" s="24">
        <v>162196</v>
      </c>
      <c r="BC4" s="24">
        <v>187341</v>
      </c>
      <c r="BD4" s="24">
        <v>0</v>
      </c>
      <c r="BE4" s="24"/>
      <c r="BF4" s="24"/>
      <c r="BG4" s="24">
        <v>187341</v>
      </c>
      <c r="BH4" s="29">
        <v>0.200834249914774</v>
      </c>
      <c r="BI4" s="30">
        <v>187341</v>
      </c>
      <c r="BJ4" s="31">
        <v>0.200834249914774</v>
      </c>
      <c r="BK4" s="27" t="s">
        <v>995</v>
      </c>
      <c r="BL4" s="21" t="s">
        <v>65</v>
      </c>
      <c r="BM4" s="21" t="s">
        <v>996</v>
      </c>
      <c r="BN4" s="21" t="s">
        <v>997</v>
      </c>
      <c r="BO4" s="21">
        <v>621004514</v>
      </c>
      <c r="BP4" s="21" t="s">
        <v>998</v>
      </c>
    </row>
    <row r="5" spans="1:68" x14ac:dyDescent="0.35">
      <c r="A5" s="20">
        <v>43986.611215277779</v>
      </c>
      <c r="B5" s="21" t="s">
        <v>65</v>
      </c>
      <c r="C5" s="22" t="s">
        <v>65</v>
      </c>
      <c r="D5" s="22"/>
      <c r="E5" s="23" t="s">
        <v>985</v>
      </c>
      <c r="F5" s="23" t="s">
        <v>974</v>
      </c>
      <c r="G5" s="23" t="s">
        <v>974</v>
      </c>
      <c r="H5" s="23" t="s">
        <v>974</v>
      </c>
      <c r="I5" s="21" t="s">
        <v>241</v>
      </c>
      <c r="J5" s="21" t="s">
        <v>923</v>
      </c>
      <c r="K5" s="21">
        <v>1</v>
      </c>
      <c r="L5" s="21" t="s">
        <v>991</v>
      </c>
      <c r="M5" s="21" t="s">
        <v>992</v>
      </c>
      <c r="N5" s="21" t="s">
        <v>993</v>
      </c>
      <c r="O5" s="21" t="s">
        <v>994</v>
      </c>
      <c r="P5" s="21" t="s">
        <v>991</v>
      </c>
      <c r="Q5" s="21" t="s">
        <v>992</v>
      </c>
      <c r="R5" s="21" t="s">
        <v>993</v>
      </c>
      <c r="S5" s="21" t="s">
        <v>994</v>
      </c>
      <c r="T5" s="24">
        <v>932814</v>
      </c>
      <c r="U5" s="24">
        <v>10324</v>
      </c>
      <c r="V5" s="24">
        <v>0</v>
      </c>
      <c r="W5" s="24">
        <v>0</v>
      </c>
      <c r="X5" s="24">
        <v>0</v>
      </c>
      <c r="Y5" s="24">
        <v>9096</v>
      </c>
      <c r="Z5" s="24">
        <v>0</v>
      </c>
      <c r="AA5" s="24">
        <v>30456</v>
      </c>
      <c r="AB5" s="24">
        <v>0</v>
      </c>
      <c r="AC5" s="24">
        <v>0</v>
      </c>
      <c r="AD5" s="24">
        <v>58300</v>
      </c>
      <c r="AE5" s="24">
        <v>153100</v>
      </c>
      <c r="AF5" s="24">
        <v>0</v>
      </c>
      <c r="AG5" s="24">
        <v>0</v>
      </c>
      <c r="AH5" s="24">
        <v>0</v>
      </c>
      <c r="AI5" s="24">
        <v>0</v>
      </c>
      <c r="AJ5" s="24">
        <v>261276</v>
      </c>
      <c r="AK5" s="24">
        <v>0</v>
      </c>
      <c r="AL5" s="24">
        <v>0</v>
      </c>
      <c r="AM5" s="24">
        <v>0</v>
      </c>
      <c r="AN5" s="24">
        <v>0</v>
      </c>
      <c r="AO5" s="24">
        <v>0</v>
      </c>
      <c r="AP5" s="24">
        <v>0</v>
      </c>
      <c r="AQ5" s="24">
        <v>0</v>
      </c>
      <c r="AR5" s="24">
        <v>0</v>
      </c>
      <c r="AS5" s="24">
        <v>0</v>
      </c>
      <c r="AT5" s="24">
        <v>0</v>
      </c>
      <c r="AU5" s="24">
        <v>1498</v>
      </c>
      <c r="AV5" s="24">
        <v>0</v>
      </c>
      <c r="AW5" s="24">
        <v>0</v>
      </c>
      <c r="AX5" s="24">
        <v>0</v>
      </c>
      <c r="AY5" s="24">
        <v>1498</v>
      </c>
      <c r="AZ5" s="24">
        <v>100578</v>
      </c>
      <c r="BA5" s="24">
        <v>25145</v>
      </c>
      <c r="BB5" s="24">
        <v>162196</v>
      </c>
      <c r="BC5" s="24">
        <v>187341</v>
      </c>
      <c r="BD5" s="24">
        <v>0</v>
      </c>
      <c r="BE5" s="24"/>
      <c r="BF5" s="24"/>
      <c r="BG5" s="24">
        <v>187341</v>
      </c>
      <c r="BH5" s="29">
        <v>0.200834249914774</v>
      </c>
      <c r="BI5" s="30">
        <v>187341</v>
      </c>
      <c r="BJ5" s="31">
        <v>0.200834249914774</v>
      </c>
      <c r="BK5" s="27" t="s">
        <v>999</v>
      </c>
      <c r="BL5" s="21" t="s">
        <v>65</v>
      </c>
      <c r="BM5" s="21" t="s">
        <v>996</v>
      </c>
      <c r="BN5" s="21" t="s">
        <v>997</v>
      </c>
      <c r="BO5" s="21">
        <v>621005391</v>
      </c>
      <c r="BP5" s="21" t="s">
        <v>998</v>
      </c>
    </row>
    <row r="6" spans="1:68" x14ac:dyDescent="0.35">
      <c r="A6" s="20">
        <v>43993.726944444446</v>
      </c>
      <c r="B6" s="21" t="s">
        <v>65</v>
      </c>
      <c r="C6" s="22" t="s">
        <v>65</v>
      </c>
      <c r="D6" s="22"/>
      <c r="E6" s="23" t="s">
        <v>985</v>
      </c>
      <c r="F6" s="23" t="s">
        <v>974</v>
      </c>
      <c r="G6" s="23" t="s">
        <v>974</v>
      </c>
      <c r="H6" s="23" t="s">
        <v>974</v>
      </c>
      <c r="I6" s="21" t="s">
        <v>249</v>
      </c>
      <c r="J6" s="21" t="s">
        <v>925</v>
      </c>
      <c r="K6" s="21">
        <v>1</v>
      </c>
      <c r="L6" s="21" t="s">
        <v>1000</v>
      </c>
      <c r="M6" s="21" t="s">
        <v>327</v>
      </c>
      <c r="N6" s="21" t="s">
        <v>1001</v>
      </c>
      <c r="O6" s="21" t="s">
        <v>1002</v>
      </c>
      <c r="P6" s="21" t="s">
        <v>1003</v>
      </c>
      <c r="Q6" s="21" t="s">
        <v>1004</v>
      </c>
      <c r="R6" s="21" t="s">
        <v>1005</v>
      </c>
      <c r="S6" s="21" t="s">
        <v>1006</v>
      </c>
      <c r="T6" s="24">
        <v>712131</v>
      </c>
      <c r="U6" s="24">
        <v>36060</v>
      </c>
      <c r="V6" s="24">
        <v>0</v>
      </c>
      <c r="W6" s="24">
        <v>0</v>
      </c>
      <c r="X6" s="24">
        <v>0</v>
      </c>
      <c r="Y6" s="24">
        <v>13692</v>
      </c>
      <c r="Z6" s="24">
        <v>0</v>
      </c>
      <c r="AA6" s="24">
        <v>5932</v>
      </c>
      <c r="AB6" s="24">
        <v>0</v>
      </c>
      <c r="AC6" s="24">
        <v>0</v>
      </c>
      <c r="AD6" s="24">
        <v>28815</v>
      </c>
      <c r="AE6" s="24">
        <v>0</v>
      </c>
      <c r="AF6" s="24">
        <v>0</v>
      </c>
      <c r="AG6" s="24">
        <v>0</v>
      </c>
      <c r="AH6" s="24">
        <v>0</v>
      </c>
      <c r="AI6" s="24">
        <v>0</v>
      </c>
      <c r="AJ6" s="24">
        <v>84499</v>
      </c>
      <c r="AK6" s="24">
        <v>3408</v>
      </c>
      <c r="AL6" s="24">
        <v>0</v>
      </c>
      <c r="AM6" s="24">
        <v>0</v>
      </c>
      <c r="AN6" s="24">
        <v>0</v>
      </c>
      <c r="AO6" s="24">
        <v>0</v>
      </c>
      <c r="AP6" s="24">
        <v>0</v>
      </c>
      <c r="AQ6" s="24">
        <v>1000</v>
      </c>
      <c r="AR6" s="24">
        <v>0</v>
      </c>
      <c r="AS6" s="24">
        <v>0</v>
      </c>
      <c r="AT6" s="24">
        <v>4408</v>
      </c>
      <c r="AU6" s="24">
        <v>456</v>
      </c>
      <c r="AV6" s="24">
        <v>1636</v>
      </c>
      <c r="AW6" s="24">
        <v>0</v>
      </c>
      <c r="AX6" s="24">
        <v>0</v>
      </c>
      <c r="AY6" s="24">
        <v>2092</v>
      </c>
      <c r="AZ6" s="24">
        <v>75671</v>
      </c>
      <c r="BA6" s="24">
        <v>18918</v>
      </c>
      <c r="BB6" s="24">
        <v>15328</v>
      </c>
      <c r="BC6" s="24">
        <v>34246</v>
      </c>
      <c r="BD6" s="24">
        <v>8687</v>
      </c>
      <c r="BE6" s="24" t="s">
        <v>1007</v>
      </c>
      <c r="BF6" s="24"/>
      <c r="BG6" s="24">
        <v>42933</v>
      </c>
      <c r="BH6" s="29">
        <v>6.0288064976809039E-2</v>
      </c>
      <c r="BI6" s="30">
        <v>42933</v>
      </c>
      <c r="BJ6" s="31">
        <v>6.0288064976809039E-2</v>
      </c>
      <c r="BK6" s="27" t="s">
        <v>1008</v>
      </c>
      <c r="BL6" s="21" t="s">
        <v>65</v>
      </c>
      <c r="BM6" s="21" t="s">
        <v>1009</v>
      </c>
      <c r="BN6" s="21" t="s">
        <v>1010</v>
      </c>
      <c r="BO6" s="21">
        <v>623572070</v>
      </c>
      <c r="BP6" s="21" t="s">
        <v>1011</v>
      </c>
    </row>
    <row r="7" spans="1:68" x14ac:dyDescent="0.35">
      <c r="A7" s="20">
        <v>43987.660254629627</v>
      </c>
      <c r="B7" s="21" t="s">
        <v>65</v>
      </c>
      <c r="C7" s="22" t="s">
        <v>65</v>
      </c>
      <c r="D7" s="22"/>
      <c r="E7" s="23" t="s">
        <v>985</v>
      </c>
      <c r="F7" s="23" t="s">
        <v>974</v>
      </c>
      <c r="G7" s="23" t="s">
        <v>974</v>
      </c>
      <c r="H7" s="23" t="s">
        <v>974</v>
      </c>
      <c r="I7" s="21" t="s">
        <v>255</v>
      </c>
      <c r="J7" s="21" t="s">
        <v>435</v>
      </c>
      <c r="K7" s="21">
        <v>1</v>
      </c>
      <c r="L7" s="21" t="s">
        <v>1012</v>
      </c>
      <c r="M7" s="21" t="s">
        <v>1013</v>
      </c>
      <c r="N7" s="21" t="s">
        <v>1014</v>
      </c>
      <c r="O7" s="21" t="s">
        <v>1015</v>
      </c>
      <c r="P7" s="21" t="s">
        <v>1016</v>
      </c>
      <c r="Q7" s="21" t="s">
        <v>1017</v>
      </c>
      <c r="R7" s="21" t="s">
        <v>1018</v>
      </c>
      <c r="S7" s="21" t="s">
        <v>1019</v>
      </c>
      <c r="T7" s="24">
        <v>2543991</v>
      </c>
      <c r="U7" s="24">
        <v>24238</v>
      </c>
      <c r="V7" s="24">
        <v>0</v>
      </c>
      <c r="W7" s="24">
        <v>0</v>
      </c>
      <c r="X7" s="24">
        <v>0</v>
      </c>
      <c r="Y7" s="24">
        <v>15835</v>
      </c>
      <c r="Z7" s="24">
        <v>0</v>
      </c>
      <c r="AA7" s="24">
        <v>40029</v>
      </c>
      <c r="AB7" s="24">
        <v>6884</v>
      </c>
      <c r="AC7" s="24">
        <v>0</v>
      </c>
      <c r="AD7" s="24">
        <v>21484</v>
      </c>
      <c r="AE7" s="24">
        <v>0</v>
      </c>
      <c r="AF7" s="24">
        <v>107354</v>
      </c>
      <c r="AG7" s="24">
        <v>335828</v>
      </c>
      <c r="AH7" s="24">
        <v>0</v>
      </c>
      <c r="AI7" s="24">
        <v>0</v>
      </c>
      <c r="AJ7" s="24">
        <v>551652</v>
      </c>
      <c r="AK7" s="24">
        <v>0</v>
      </c>
      <c r="AL7" s="24">
        <v>0</v>
      </c>
      <c r="AM7" s="24">
        <v>0</v>
      </c>
      <c r="AN7" s="24">
        <v>0</v>
      </c>
      <c r="AO7" s="24">
        <v>0</v>
      </c>
      <c r="AP7" s="24">
        <v>0</v>
      </c>
      <c r="AQ7" s="24">
        <v>1312</v>
      </c>
      <c r="AR7" s="24">
        <v>1431</v>
      </c>
      <c r="AS7" s="24">
        <v>0</v>
      </c>
      <c r="AT7" s="24">
        <v>2743</v>
      </c>
      <c r="AU7" s="24">
        <v>8098</v>
      </c>
      <c r="AV7" s="24">
        <v>0</v>
      </c>
      <c r="AW7" s="24">
        <v>0</v>
      </c>
      <c r="AX7" s="24">
        <v>0</v>
      </c>
      <c r="AY7" s="24">
        <v>8098</v>
      </c>
      <c r="AZ7" s="24">
        <v>96592</v>
      </c>
      <c r="BA7" s="24">
        <v>24148</v>
      </c>
      <c r="BB7" s="24">
        <v>465901</v>
      </c>
      <c r="BC7" s="24">
        <v>490049</v>
      </c>
      <c r="BD7" s="24">
        <v>0</v>
      </c>
      <c r="BE7" s="24"/>
      <c r="BF7" s="24"/>
      <c r="BG7" s="24">
        <v>490049</v>
      </c>
      <c r="BH7" s="29">
        <v>0.19263000537344668</v>
      </c>
      <c r="BI7" s="30">
        <v>490049</v>
      </c>
      <c r="BJ7" s="31">
        <v>0.19263000537344668</v>
      </c>
      <c r="BK7" s="27" t="s">
        <v>1020</v>
      </c>
      <c r="BL7" s="21" t="s">
        <v>65</v>
      </c>
      <c r="BM7" s="21" t="s">
        <v>982</v>
      </c>
      <c r="BN7" s="21" t="s">
        <v>1021</v>
      </c>
      <c r="BO7" s="21">
        <v>621427115</v>
      </c>
      <c r="BP7" s="21" t="s">
        <v>1022</v>
      </c>
    </row>
    <row r="8" spans="1:68" x14ac:dyDescent="0.35">
      <c r="A8" s="20">
        <v>43984.47556712963</v>
      </c>
      <c r="B8" s="21" t="s">
        <v>65</v>
      </c>
      <c r="C8" s="22" t="s">
        <v>65</v>
      </c>
      <c r="D8" s="22"/>
      <c r="E8" s="23" t="s">
        <v>985</v>
      </c>
      <c r="F8" s="23" t="s">
        <v>974</v>
      </c>
      <c r="G8" s="23" t="s">
        <v>974</v>
      </c>
      <c r="H8" s="23" t="s">
        <v>974</v>
      </c>
      <c r="I8" s="21" t="s">
        <v>262</v>
      </c>
      <c r="J8" s="21" t="s">
        <v>925</v>
      </c>
      <c r="K8" s="21">
        <v>1</v>
      </c>
      <c r="L8" s="21" t="s">
        <v>1023</v>
      </c>
      <c r="M8" s="21" t="s">
        <v>1024</v>
      </c>
      <c r="N8" s="21" t="s">
        <v>1025</v>
      </c>
      <c r="O8" s="21" t="s">
        <v>1026</v>
      </c>
      <c r="P8" s="21" t="s">
        <v>1027</v>
      </c>
      <c r="Q8" s="21" t="s">
        <v>1028</v>
      </c>
      <c r="R8" s="21" t="s">
        <v>1029</v>
      </c>
      <c r="S8" s="21" t="s">
        <v>1030</v>
      </c>
      <c r="T8" s="24">
        <v>43290</v>
      </c>
      <c r="U8" s="24">
        <v>0</v>
      </c>
      <c r="V8" s="24">
        <v>0</v>
      </c>
      <c r="W8" s="24">
        <v>9000</v>
      </c>
      <c r="X8" s="24">
        <v>0</v>
      </c>
      <c r="Y8" s="24">
        <v>0</v>
      </c>
      <c r="Z8" s="24">
        <v>0</v>
      </c>
      <c r="AA8" s="24">
        <v>3000</v>
      </c>
      <c r="AB8" s="24">
        <v>1400</v>
      </c>
      <c r="AC8" s="24">
        <v>0</v>
      </c>
      <c r="AD8" s="24">
        <v>3000</v>
      </c>
      <c r="AE8" s="24">
        <v>0</v>
      </c>
      <c r="AF8" s="24">
        <v>0</v>
      </c>
      <c r="AG8" s="24">
        <v>0</v>
      </c>
      <c r="AH8" s="24">
        <v>0</v>
      </c>
      <c r="AI8" s="24">
        <v>0</v>
      </c>
      <c r="AJ8" s="24">
        <v>16400</v>
      </c>
      <c r="AK8" s="24">
        <v>0</v>
      </c>
      <c r="AL8" s="24">
        <v>0</v>
      </c>
      <c r="AM8" s="24">
        <v>0</v>
      </c>
      <c r="AN8" s="24">
        <v>0</v>
      </c>
      <c r="AO8" s="24">
        <v>0</v>
      </c>
      <c r="AP8" s="24">
        <v>0</v>
      </c>
      <c r="AQ8" s="24">
        <v>0</v>
      </c>
      <c r="AR8" s="24">
        <v>0</v>
      </c>
      <c r="AS8" s="24">
        <v>0</v>
      </c>
      <c r="AT8" s="24">
        <v>0</v>
      </c>
      <c r="AU8" s="24">
        <v>0</v>
      </c>
      <c r="AV8" s="24">
        <v>0</v>
      </c>
      <c r="AW8" s="24">
        <v>0</v>
      </c>
      <c r="AX8" s="24">
        <v>0</v>
      </c>
      <c r="AY8" s="24">
        <v>0</v>
      </c>
      <c r="AZ8" s="24">
        <v>15000</v>
      </c>
      <c r="BA8" s="24">
        <v>3750</v>
      </c>
      <c r="BB8" s="24">
        <v>1400</v>
      </c>
      <c r="BC8" s="24">
        <v>5150</v>
      </c>
      <c r="BD8" s="24">
        <v>2000</v>
      </c>
      <c r="BE8" s="24" t="s">
        <v>1031</v>
      </c>
      <c r="BF8" s="24"/>
      <c r="BG8" s="24">
        <v>7150</v>
      </c>
      <c r="BH8" s="29">
        <v>0.16516516516516516</v>
      </c>
      <c r="BI8" s="30">
        <v>7150</v>
      </c>
      <c r="BJ8" s="31">
        <v>0.16516516516516516</v>
      </c>
      <c r="BK8" s="27" t="s">
        <v>1032</v>
      </c>
      <c r="BL8" s="21" t="s">
        <v>65</v>
      </c>
      <c r="BM8" s="21" t="s">
        <v>1033</v>
      </c>
      <c r="BN8" s="21" t="s">
        <v>1034</v>
      </c>
      <c r="BO8" s="21">
        <v>620050487</v>
      </c>
      <c r="BP8" s="21" t="s">
        <v>1022</v>
      </c>
    </row>
    <row r="9" spans="1:68" x14ac:dyDescent="0.35">
      <c r="A9" s="20">
        <v>43993.681863425933</v>
      </c>
      <c r="B9" s="21" t="s">
        <v>65</v>
      </c>
      <c r="C9" s="22" t="s">
        <v>65</v>
      </c>
      <c r="D9" s="22"/>
      <c r="E9" s="23" t="s">
        <v>985</v>
      </c>
      <c r="F9" s="23" t="s">
        <v>974</v>
      </c>
      <c r="G9" s="23" t="s">
        <v>974</v>
      </c>
      <c r="H9" s="23" t="s">
        <v>974</v>
      </c>
      <c r="I9" s="21" t="s">
        <v>269</v>
      </c>
      <c r="J9" s="21" t="s">
        <v>389</v>
      </c>
      <c r="K9" s="21">
        <v>1</v>
      </c>
      <c r="L9" s="21" t="s">
        <v>1035</v>
      </c>
      <c r="M9" s="21" t="s">
        <v>1036</v>
      </c>
      <c r="N9" s="21" t="s">
        <v>1037</v>
      </c>
      <c r="O9" s="21" t="s">
        <v>1038</v>
      </c>
      <c r="P9" s="21" t="s">
        <v>1039</v>
      </c>
      <c r="Q9" s="21" t="s">
        <v>1040</v>
      </c>
      <c r="R9" s="21" t="s">
        <v>1041</v>
      </c>
      <c r="S9" s="21" t="s">
        <v>1042</v>
      </c>
      <c r="T9" s="24">
        <v>1549019</v>
      </c>
      <c r="U9" s="24">
        <v>75731</v>
      </c>
      <c r="V9" s="24">
        <v>0</v>
      </c>
      <c r="W9" s="24">
        <v>0</v>
      </c>
      <c r="X9" s="24">
        <v>9422</v>
      </c>
      <c r="Y9" s="24">
        <v>0</v>
      </c>
      <c r="Z9" s="24">
        <v>0</v>
      </c>
      <c r="AA9" s="24">
        <v>0</v>
      </c>
      <c r="AB9" s="24">
        <v>0</v>
      </c>
      <c r="AC9" s="24">
        <v>0</v>
      </c>
      <c r="AD9" s="24">
        <v>64196</v>
      </c>
      <c r="AE9" s="24">
        <v>0</v>
      </c>
      <c r="AF9" s="24">
        <v>0</v>
      </c>
      <c r="AG9" s="24">
        <v>35000</v>
      </c>
      <c r="AH9" s="24">
        <v>0</v>
      </c>
      <c r="AI9" s="24">
        <v>0</v>
      </c>
      <c r="AJ9" s="24">
        <v>184349</v>
      </c>
      <c r="AK9" s="24">
        <v>0</v>
      </c>
      <c r="AL9" s="24">
        <v>0</v>
      </c>
      <c r="AM9" s="24">
        <v>0</v>
      </c>
      <c r="AN9" s="24">
        <v>0</v>
      </c>
      <c r="AO9" s="24">
        <v>0</v>
      </c>
      <c r="AP9" s="24">
        <v>0</v>
      </c>
      <c r="AQ9" s="24">
        <v>0</v>
      </c>
      <c r="AR9" s="24">
        <v>0</v>
      </c>
      <c r="AS9" s="24">
        <v>0</v>
      </c>
      <c r="AT9" s="24">
        <v>0</v>
      </c>
      <c r="AU9" s="24">
        <v>0</v>
      </c>
      <c r="AV9" s="24">
        <v>0</v>
      </c>
      <c r="AW9" s="24">
        <v>0</v>
      </c>
      <c r="AX9" s="24">
        <v>0</v>
      </c>
      <c r="AY9" s="24">
        <v>0</v>
      </c>
      <c r="AZ9" s="24">
        <v>149349</v>
      </c>
      <c r="BA9" s="24">
        <v>37337</v>
      </c>
      <c r="BB9" s="24">
        <v>35000</v>
      </c>
      <c r="BC9" s="24">
        <v>72337</v>
      </c>
      <c r="BD9" s="24">
        <v>0</v>
      </c>
      <c r="BE9" s="24"/>
      <c r="BF9" s="24"/>
      <c r="BG9" s="24">
        <v>72337</v>
      </c>
      <c r="BH9" s="29">
        <v>4.6698587945015524E-2</v>
      </c>
      <c r="BI9" s="30">
        <v>72337</v>
      </c>
      <c r="BJ9" s="31">
        <v>4.6698587945015524E-2</v>
      </c>
      <c r="BK9" s="27" t="s">
        <v>1043</v>
      </c>
      <c r="BL9" s="21" t="s">
        <v>65</v>
      </c>
      <c r="BM9" s="21" t="s">
        <v>1044</v>
      </c>
      <c r="BN9" s="21" t="s">
        <v>1045</v>
      </c>
      <c r="BO9" s="21">
        <v>623548990</v>
      </c>
      <c r="BP9" s="21" t="s">
        <v>1046</v>
      </c>
    </row>
    <row r="10" spans="1:68" x14ac:dyDescent="0.35">
      <c r="A10" s="32">
        <v>43994.546898148154</v>
      </c>
      <c r="B10" s="21" t="s">
        <v>65</v>
      </c>
      <c r="C10" s="22" t="s">
        <v>65</v>
      </c>
      <c r="D10" s="22"/>
      <c r="E10" s="23" t="s">
        <v>985</v>
      </c>
      <c r="F10" s="23" t="s">
        <v>974</v>
      </c>
      <c r="G10" s="23" t="s">
        <v>974</v>
      </c>
      <c r="H10" s="23" t="s">
        <v>974</v>
      </c>
      <c r="I10" s="21" t="s">
        <v>272</v>
      </c>
      <c r="J10" s="21" t="s">
        <v>928</v>
      </c>
      <c r="K10" s="21">
        <v>1</v>
      </c>
      <c r="L10" s="21" t="s">
        <v>1047</v>
      </c>
      <c r="M10" s="21" t="s">
        <v>1048</v>
      </c>
      <c r="N10" s="21" t="s">
        <v>1049</v>
      </c>
      <c r="O10" s="21" t="s">
        <v>1050</v>
      </c>
      <c r="P10" s="21" t="s">
        <v>1051</v>
      </c>
      <c r="Q10" s="21" t="s">
        <v>1052</v>
      </c>
      <c r="R10" s="21" t="s">
        <v>1053</v>
      </c>
      <c r="S10" s="21" t="s">
        <v>1054</v>
      </c>
      <c r="T10" s="24">
        <v>3482889</v>
      </c>
      <c r="U10" s="24">
        <v>87269</v>
      </c>
      <c r="V10" s="24">
        <v>0</v>
      </c>
      <c r="W10" s="24">
        <v>0</v>
      </c>
      <c r="X10" s="24">
        <v>0</v>
      </c>
      <c r="Y10" s="24">
        <v>6419</v>
      </c>
      <c r="Z10" s="24">
        <v>0</v>
      </c>
      <c r="AA10" s="24">
        <v>114064</v>
      </c>
      <c r="AB10" s="24">
        <v>2171</v>
      </c>
      <c r="AC10" s="24">
        <v>0</v>
      </c>
      <c r="AD10" s="24">
        <v>122700</v>
      </c>
      <c r="AE10" s="24">
        <v>0</v>
      </c>
      <c r="AF10" s="24">
        <v>0</v>
      </c>
      <c r="AG10" s="24">
        <v>0</v>
      </c>
      <c r="AH10" s="24">
        <v>0</v>
      </c>
      <c r="AI10" s="24">
        <v>0</v>
      </c>
      <c r="AJ10" s="24">
        <v>332623</v>
      </c>
      <c r="AK10" s="24">
        <v>7150</v>
      </c>
      <c r="AL10" s="24">
        <v>0</v>
      </c>
      <c r="AM10" s="24">
        <v>18755</v>
      </c>
      <c r="AN10" s="24">
        <v>0</v>
      </c>
      <c r="AO10" s="24">
        <v>0</v>
      </c>
      <c r="AP10" s="24">
        <v>0</v>
      </c>
      <c r="AQ10" s="24">
        <v>6605</v>
      </c>
      <c r="AR10" s="24">
        <v>0</v>
      </c>
      <c r="AS10" s="24">
        <v>328</v>
      </c>
      <c r="AT10" s="24">
        <v>32838</v>
      </c>
      <c r="AU10" s="24">
        <v>1305</v>
      </c>
      <c r="AV10" s="24">
        <v>0</v>
      </c>
      <c r="AW10" s="24">
        <v>200000</v>
      </c>
      <c r="AX10" s="24">
        <v>0</v>
      </c>
      <c r="AY10" s="24">
        <v>201305</v>
      </c>
      <c r="AZ10" s="24">
        <v>358176</v>
      </c>
      <c r="BA10" s="24">
        <v>89544</v>
      </c>
      <c r="BB10" s="24">
        <v>208590</v>
      </c>
      <c r="BC10" s="24">
        <v>298134</v>
      </c>
      <c r="BD10" s="24">
        <v>16660</v>
      </c>
      <c r="BE10" s="24" t="s">
        <v>1007</v>
      </c>
      <c r="BF10" s="24"/>
      <c r="BG10" s="24">
        <v>314794</v>
      </c>
      <c r="BH10" s="29">
        <v>9.0383012493363987E-2</v>
      </c>
      <c r="BI10" s="30">
        <v>314794</v>
      </c>
      <c r="BJ10" s="31">
        <v>9.0383012493363987E-2</v>
      </c>
      <c r="BK10" s="27" t="s">
        <v>1055</v>
      </c>
      <c r="BL10" s="21" t="s">
        <v>65</v>
      </c>
      <c r="BM10" s="21" t="s">
        <v>1056</v>
      </c>
      <c r="BN10" s="21" t="s">
        <v>1057</v>
      </c>
      <c r="BO10" s="21">
        <v>623871461</v>
      </c>
      <c r="BP10" s="21" t="s">
        <v>1058</v>
      </c>
    </row>
    <row r="11" spans="1:68" x14ac:dyDescent="0.35">
      <c r="A11" s="20">
        <v>43993.594467592593</v>
      </c>
      <c r="B11" s="21" t="s">
        <v>972</v>
      </c>
      <c r="C11" s="22" t="s">
        <v>72</v>
      </c>
      <c r="D11" s="22"/>
      <c r="E11" s="23" t="s">
        <v>973</v>
      </c>
      <c r="F11" s="23" t="s">
        <v>975</v>
      </c>
      <c r="G11" s="23" t="s">
        <v>975</v>
      </c>
      <c r="H11" s="23" t="s">
        <v>974</v>
      </c>
      <c r="I11" s="21" t="s">
        <v>276</v>
      </c>
      <c r="J11" s="21" t="s">
        <v>389</v>
      </c>
      <c r="K11" s="21">
        <v>1</v>
      </c>
      <c r="L11" s="21" t="s">
        <v>1059</v>
      </c>
      <c r="M11" s="21" t="s">
        <v>1060</v>
      </c>
      <c r="N11" s="21" t="s">
        <v>1061</v>
      </c>
      <c r="O11" s="21" t="s">
        <v>1062</v>
      </c>
      <c r="P11" s="21" t="s">
        <v>1063</v>
      </c>
      <c r="Q11" s="21" t="s">
        <v>1064</v>
      </c>
      <c r="R11" s="21" t="s">
        <v>1065</v>
      </c>
      <c r="S11" s="21" t="s">
        <v>1066</v>
      </c>
      <c r="T11" s="24">
        <v>3209569</v>
      </c>
      <c r="U11" s="24">
        <v>0</v>
      </c>
      <c r="V11" s="24">
        <v>0</v>
      </c>
      <c r="W11" s="24">
        <v>0</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1</v>
      </c>
      <c r="BE11" s="24"/>
      <c r="BF11" s="24"/>
      <c r="BG11" s="24">
        <v>1</v>
      </c>
      <c r="BH11" s="29">
        <v>3.1156831337790216E-7</v>
      </c>
      <c r="BI11" s="30">
        <v>271740</v>
      </c>
      <c r="BJ11" s="31">
        <v>8.4665573477311129E-2</v>
      </c>
      <c r="BK11" s="27" t="s">
        <v>1067</v>
      </c>
      <c r="BL11" s="21" t="s">
        <v>65</v>
      </c>
      <c r="BM11" s="21" t="s">
        <v>1044</v>
      </c>
      <c r="BN11" s="21" t="s">
        <v>1068</v>
      </c>
      <c r="BO11" s="21">
        <v>623490652</v>
      </c>
      <c r="BP11" s="21" t="s">
        <v>1069</v>
      </c>
    </row>
    <row r="12" spans="1:68" x14ac:dyDescent="0.35">
      <c r="A12" s="20">
        <v>43993.64770833333</v>
      </c>
      <c r="B12" s="21" t="s">
        <v>65</v>
      </c>
      <c r="C12" s="22" t="s">
        <v>65</v>
      </c>
      <c r="D12" s="22" t="s">
        <v>1070</v>
      </c>
      <c r="E12" s="23" t="s">
        <v>985</v>
      </c>
      <c r="F12" s="23" t="s">
        <v>974</v>
      </c>
      <c r="G12" s="23" t="s">
        <v>974</v>
      </c>
      <c r="H12" s="23" t="s">
        <v>974</v>
      </c>
      <c r="I12" s="21" t="s">
        <v>276</v>
      </c>
      <c r="J12" s="21" t="s">
        <v>389</v>
      </c>
      <c r="K12" s="21">
        <v>1</v>
      </c>
      <c r="L12" s="21" t="s">
        <v>1059</v>
      </c>
      <c r="M12" s="21" t="s">
        <v>1060</v>
      </c>
      <c r="N12" s="21" t="s">
        <v>1061</v>
      </c>
      <c r="O12" s="21" t="s">
        <v>1062</v>
      </c>
      <c r="P12" s="21" t="s">
        <v>1063</v>
      </c>
      <c r="Q12" s="21" t="s">
        <v>1064</v>
      </c>
      <c r="R12" s="21" t="s">
        <v>1065</v>
      </c>
      <c r="S12" s="21" t="s">
        <v>1066</v>
      </c>
      <c r="T12" s="24">
        <v>3209569</v>
      </c>
      <c r="U12" s="24">
        <v>88967</v>
      </c>
      <c r="V12" s="24">
        <v>6661</v>
      </c>
      <c r="W12" s="24">
        <v>0</v>
      </c>
      <c r="X12" s="24">
        <v>0</v>
      </c>
      <c r="Y12" s="24">
        <v>27005</v>
      </c>
      <c r="Z12" s="24">
        <v>0</v>
      </c>
      <c r="AA12" s="24">
        <v>117900</v>
      </c>
      <c r="AB12" s="24">
        <v>22773</v>
      </c>
      <c r="AC12" s="24">
        <v>0</v>
      </c>
      <c r="AD12" s="24">
        <v>80752</v>
      </c>
      <c r="AE12" s="24">
        <v>7875</v>
      </c>
      <c r="AF12" s="24">
        <v>0</v>
      </c>
      <c r="AG12" s="24">
        <v>0</v>
      </c>
      <c r="AH12" s="24">
        <v>0</v>
      </c>
      <c r="AI12" s="24">
        <v>0</v>
      </c>
      <c r="AJ12" s="24">
        <v>351933</v>
      </c>
      <c r="AK12" s="24">
        <v>0</v>
      </c>
      <c r="AL12" s="24">
        <v>0</v>
      </c>
      <c r="AM12" s="24">
        <v>0</v>
      </c>
      <c r="AN12" s="24">
        <v>0</v>
      </c>
      <c r="AO12" s="24">
        <v>0</v>
      </c>
      <c r="AP12" s="24">
        <v>0</v>
      </c>
      <c r="AQ12" s="24">
        <v>2725</v>
      </c>
      <c r="AR12" s="24">
        <v>0</v>
      </c>
      <c r="AS12" s="24">
        <v>0</v>
      </c>
      <c r="AT12" s="24">
        <v>2725</v>
      </c>
      <c r="AU12" s="24">
        <v>4242</v>
      </c>
      <c r="AV12" s="24">
        <v>0</v>
      </c>
      <c r="AW12" s="24">
        <v>0</v>
      </c>
      <c r="AX12" s="24">
        <v>0</v>
      </c>
      <c r="AY12" s="24">
        <v>4242</v>
      </c>
      <c r="AZ12" s="24">
        <v>301247</v>
      </c>
      <c r="BA12" s="24">
        <v>75312</v>
      </c>
      <c r="BB12" s="24">
        <v>57653</v>
      </c>
      <c r="BC12" s="24">
        <v>132965</v>
      </c>
      <c r="BD12" s="24">
        <v>138775</v>
      </c>
      <c r="BE12" s="24" t="s">
        <v>988</v>
      </c>
      <c r="BF12" s="24"/>
      <c r="BG12" s="24">
        <v>271740</v>
      </c>
      <c r="BH12" s="29">
        <v>8.4665573477311129E-2</v>
      </c>
      <c r="BI12" s="30">
        <v>271740</v>
      </c>
      <c r="BJ12" s="31">
        <v>8.4665573477311129E-2</v>
      </c>
      <c r="BK12" s="27" t="s">
        <v>1071</v>
      </c>
      <c r="BL12" s="21" t="s">
        <v>65</v>
      </c>
      <c r="BM12" s="21" t="s">
        <v>1044</v>
      </c>
      <c r="BN12" s="21" t="s">
        <v>1068</v>
      </c>
      <c r="BO12" s="21">
        <v>623529364</v>
      </c>
      <c r="BP12" s="21" t="s">
        <v>1069</v>
      </c>
    </row>
    <row r="13" spans="1:68" x14ac:dyDescent="0.35">
      <c r="A13" s="22">
        <v>43973.367731481478</v>
      </c>
      <c r="B13" s="22" t="s">
        <v>65</v>
      </c>
      <c r="C13" s="22" t="s">
        <v>65</v>
      </c>
      <c r="D13" s="22"/>
      <c r="E13" s="23" t="s">
        <v>985</v>
      </c>
      <c r="F13" s="23" t="s">
        <v>974</v>
      </c>
      <c r="G13" s="23" t="s">
        <v>974</v>
      </c>
      <c r="H13" s="23" t="s">
        <v>974</v>
      </c>
      <c r="I13" s="21" t="s">
        <v>279</v>
      </c>
      <c r="J13" s="21" t="s">
        <v>930</v>
      </c>
      <c r="K13" s="21">
        <v>1</v>
      </c>
      <c r="L13" s="21" t="s">
        <v>1072</v>
      </c>
      <c r="M13" s="21" t="s">
        <v>1073</v>
      </c>
      <c r="N13" s="21" t="s">
        <v>1074</v>
      </c>
      <c r="O13" s="21" t="s">
        <v>1075</v>
      </c>
      <c r="P13" s="21" t="s">
        <v>1072</v>
      </c>
      <c r="Q13" s="21" t="s">
        <v>1073</v>
      </c>
      <c r="R13" s="21" t="s">
        <v>1074</v>
      </c>
      <c r="S13" s="21" t="s">
        <v>1075</v>
      </c>
      <c r="T13" s="24">
        <v>28831</v>
      </c>
      <c r="U13" s="24">
        <v>10000</v>
      </c>
      <c r="V13" s="24">
        <v>0</v>
      </c>
      <c r="W13" s="24">
        <v>10000</v>
      </c>
      <c r="X13" s="24">
        <v>3000</v>
      </c>
      <c r="Y13" s="24">
        <v>5000</v>
      </c>
      <c r="Z13" s="24">
        <v>0</v>
      </c>
      <c r="AA13" s="24">
        <v>2000</v>
      </c>
      <c r="AB13" s="24">
        <v>5000</v>
      </c>
      <c r="AC13" s="24">
        <v>0</v>
      </c>
      <c r="AD13" s="24">
        <v>5000</v>
      </c>
      <c r="AE13" s="24">
        <v>5000</v>
      </c>
      <c r="AF13" s="24">
        <v>0</v>
      </c>
      <c r="AG13" s="24">
        <v>0</v>
      </c>
      <c r="AH13" s="24">
        <v>3000</v>
      </c>
      <c r="AI13" s="24">
        <v>2000</v>
      </c>
      <c r="AJ13" s="24">
        <v>50000</v>
      </c>
      <c r="AK13" s="24">
        <v>1000</v>
      </c>
      <c r="AL13" s="24">
        <v>0</v>
      </c>
      <c r="AM13" s="24">
        <v>0</v>
      </c>
      <c r="AN13" s="24">
        <v>0</v>
      </c>
      <c r="AO13" s="24">
        <v>1000</v>
      </c>
      <c r="AP13" s="24">
        <v>0</v>
      </c>
      <c r="AQ13" s="24">
        <v>2000</v>
      </c>
      <c r="AR13" s="24">
        <v>0</v>
      </c>
      <c r="AS13" s="24">
        <v>0</v>
      </c>
      <c r="AT13" s="24">
        <v>4000</v>
      </c>
      <c r="AU13" s="24">
        <v>0</v>
      </c>
      <c r="AV13" s="24">
        <v>2000</v>
      </c>
      <c r="AW13" s="24">
        <v>0</v>
      </c>
      <c r="AX13" s="24">
        <v>0</v>
      </c>
      <c r="AY13" s="24">
        <v>2000</v>
      </c>
      <c r="AZ13" s="24">
        <v>36000</v>
      </c>
      <c r="BA13" s="24">
        <v>9000</v>
      </c>
      <c r="BB13" s="24">
        <v>20000</v>
      </c>
      <c r="BC13" s="24">
        <v>29000</v>
      </c>
      <c r="BD13" s="24">
        <v>0</v>
      </c>
      <c r="BE13" s="24"/>
      <c r="BF13" s="24" t="s">
        <v>974</v>
      </c>
      <c r="BG13" s="24">
        <v>29000</v>
      </c>
      <c r="BH13" s="29">
        <v>1.0058617460372516</v>
      </c>
      <c r="BI13" s="30">
        <v>28831</v>
      </c>
      <c r="BJ13" s="31">
        <v>1</v>
      </c>
      <c r="BK13" s="27" t="s">
        <v>1076</v>
      </c>
      <c r="BL13" s="21" t="s">
        <v>65</v>
      </c>
      <c r="BM13" s="21" t="s">
        <v>996</v>
      </c>
      <c r="BN13" s="21" t="s">
        <v>1077</v>
      </c>
      <c r="BO13" s="21">
        <v>616206952</v>
      </c>
      <c r="BP13" s="21" t="s">
        <v>1078</v>
      </c>
    </row>
    <row r="14" spans="1:68" x14ac:dyDescent="0.35">
      <c r="A14" s="20">
        <v>43987.494386574072</v>
      </c>
      <c r="B14" s="21" t="s">
        <v>65</v>
      </c>
      <c r="C14" s="22" t="s">
        <v>65</v>
      </c>
      <c r="D14" s="22"/>
      <c r="E14" s="23" t="s">
        <v>985</v>
      </c>
      <c r="F14" s="23" t="s">
        <v>974</v>
      </c>
      <c r="G14" s="23" t="s">
        <v>974</v>
      </c>
      <c r="H14" s="23" t="s">
        <v>974</v>
      </c>
      <c r="I14" s="21" t="s">
        <v>281</v>
      </c>
      <c r="J14" s="21" t="s">
        <v>921</v>
      </c>
      <c r="K14" s="21">
        <v>1</v>
      </c>
      <c r="L14" s="21" t="s">
        <v>1079</v>
      </c>
      <c r="M14" s="21" t="s">
        <v>1080</v>
      </c>
      <c r="N14" s="21" t="s">
        <v>1081</v>
      </c>
      <c r="O14" s="21" t="s">
        <v>1082</v>
      </c>
      <c r="P14" s="21" t="s">
        <v>1083</v>
      </c>
      <c r="Q14" s="21" t="s">
        <v>1084</v>
      </c>
      <c r="R14" s="21" t="s">
        <v>1085</v>
      </c>
      <c r="S14" s="21" t="s">
        <v>1086</v>
      </c>
      <c r="T14" s="24">
        <v>4022564</v>
      </c>
      <c r="U14" s="24">
        <v>113289</v>
      </c>
      <c r="V14" s="24">
        <v>1386</v>
      </c>
      <c r="W14" s="24">
        <v>25953</v>
      </c>
      <c r="X14" s="24">
        <v>2014</v>
      </c>
      <c r="Y14" s="24">
        <v>660885</v>
      </c>
      <c r="Z14" s="24">
        <v>0</v>
      </c>
      <c r="AA14" s="24">
        <v>49368</v>
      </c>
      <c r="AB14" s="24">
        <v>0</v>
      </c>
      <c r="AC14" s="24">
        <v>0</v>
      </c>
      <c r="AD14" s="24">
        <v>141179</v>
      </c>
      <c r="AE14" s="24">
        <v>200000</v>
      </c>
      <c r="AF14" s="24">
        <v>0</v>
      </c>
      <c r="AG14" s="24">
        <v>0</v>
      </c>
      <c r="AH14" s="24">
        <v>0</v>
      </c>
      <c r="AI14" s="24">
        <v>0</v>
      </c>
      <c r="AJ14" s="24">
        <v>1194074</v>
      </c>
      <c r="AK14" s="24">
        <v>41483</v>
      </c>
      <c r="AL14" s="24">
        <v>0</v>
      </c>
      <c r="AM14" s="24">
        <v>0</v>
      </c>
      <c r="AN14" s="24">
        <v>0</v>
      </c>
      <c r="AO14" s="24">
        <v>0</v>
      </c>
      <c r="AP14" s="24">
        <v>0</v>
      </c>
      <c r="AQ14" s="24">
        <v>11304</v>
      </c>
      <c r="AR14" s="24">
        <v>0</v>
      </c>
      <c r="AS14" s="24">
        <v>5000</v>
      </c>
      <c r="AT14" s="24">
        <v>57787</v>
      </c>
      <c r="AU14" s="24">
        <v>0</v>
      </c>
      <c r="AV14" s="24">
        <v>0</v>
      </c>
      <c r="AW14" s="24">
        <v>0</v>
      </c>
      <c r="AX14" s="24">
        <v>0</v>
      </c>
      <c r="AY14" s="24">
        <v>0</v>
      </c>
      <c r="AZ14" s="24">
        <v>390976</v>
      </c>
      <c r="BA14" s="24">
        <v>97744</v>
      </c>
      <c r="BB14" s="24">
        <v>860885</v>
      </c>
      <c r="BC14" s="24">
        <v>958629</v>
      </c>
      <c r="BD14" s="24">
        <v>94141</v>
      </c>
      <c r="BE14" s="24" t="s">
        <v>1087</v>
      </c>
      <c r="BF14" s="24"/>
      <c r="BG14" s="24">
        <v>1052770</v>
      </c>
      <c r="BH14" s="29">
        <v>0.26171615914625596</v>
      </c>
      <c r="BI14" s="30">
        <v>1052770</v>
      </c>
      <c r="BJ14" s="31">
        <v>0.26171615914625596</v>
      </c>
      <c r="BK14" s="27" t="s">
        <v>1088</v>
      </c>
      <c r="BL14" s="21" t="s">
        <v>65</v>
      </c>
      <c r="BM14" s="21" t="s">
        <v>1009</v>
      </c>
      <c r="BN14" s="21" t="s">
        <v>1089</v>
      </c>
      <c r="BO14" s="21">
        <v>621334609</v>
      </c>
      <c r="BP14" s="21" t="s">
        <v>1090</v>
      </c>
    </row>
    <row r="15" spans="1:68" x14ac:dyDescent="0.35">
      <c r="A15" s="32">
        <v>43994.48646990741</v>
      </c>
      <c r="B15" s="21" t="s">
        <v>972</v>
      </c>
      <c r="C15" s="22" t="s">
        <v>72</v>
      </c>
      <c r="D15" s="22"/>
      <c r="E15" s="23" t="s">
        <v>973</v>
      </c>
      <c r="F15" s="23" t="s">
        <v>974</v>
      </c>
      <c r="G15" s="23" t="s">
        <v>975</v>
      </c>
      <c r="H15" s="23" t="s">
        <v>974</v>
      </c>
      <c r="I15" s="21" t="s">
        <v>284</v>
      </c>
      <c r="J15" s="21" t="s">
        <v>891</v>
      </c>
      <c r="K15" s="21">
        <v>1</v>
      </c>
      <c r="L15" s="21" t="s">
        <v>1091</v>
      </c>
      <c r="M15" s="21" t="s">
        <v>1092</v>
      </c>
      <c r="N15" s="21" t="s">
        <v>1093</v>
      </c>
      <c r="O15" s="21" t="s">
        <v>1094</v>
      </c>
      <c r="P15" s="21" t="s">
        <v>1091</v>
      </c>
      <c r="Q15" s="21" t="s">
        <v>1092</v>
      </c>
      <c r="R15" s="21" t="s">
        <v>1093</v>
      </c>
      <c r="S15" s="21" t="s">
        <v>1094</v>
      </c>
      <c r="T15" s="24">
        <v>559512</v>
      </c>
      <c r="U15" s="24">
        <v>128050</v>
      </c>
      <c r="V15" s="24">
        <v>0</v>
      </c>
      <c r="W15" s="24">
        <v>3779</v>
      </c>
      <c r="X15" s="24">
        <v>0</v>
      </c>
      <c r="Y15" s="24">
        <v>13825</v>
      </c>
      <c r="Z15" s="24">
        <v>0</v>
      </c>
      <c r="AA15" s="24">
        <v>7297</v>
      </c>
      <c r="AB15" s="24">
        <v>0</v>
      </c>
      <c r="AC15" s="24">
        <v>0</v>
      </c>
      <c r="AD15" s="24">
        <v>6864</v>
      </c>
      <c r="AE15" s="24">
        <v>50400</v>
      </c>
      <c r="AF15" s="24">
        <v>0</v>
      </c>
      <c r="AG15" s="24">
        <v>0</v>
      </c>
      <c r="AH15" s="24">
        <v>0</v>
      </c>
      <c r="AI15" s="24">
        <v>0</v>
      </c>
      <c r="AJ15" s="24">
        <v>210215</v>
      </c>
      <c r="AK15" s="24">
        <v>7389</v>
      </c>
      <c r="AL15" s="24">
        <v>0</v>
      </c>
      <c r="AM15" s="24">
        <v>0</v>
      </c>
      <c r="AN15" s="24">
        <v>0</v>
      </c>
      <c r="AO15" s="24">
        <v>0</v>
      </c>
      <c r="AP15" s="24">
        <v>0</v>
      </c>
      <c r="AQ15" s="24">
        <v>0</v>
      </c>
      <c r="AR15" s="24">
        <v>0</v>
      </c>
      <c r="AS15" s="24">
        <v>0</v>
      </c>
      <c r="AT15" s="24">
        <v>7389</v>
      </c>
      <c r="AU15" s="24">
        <v>0</v>
      </c>
      <c r="AV15" s="24">
        <v>0</v>
      </c>
      <c r="AW15" s="24">
        <v>0</v>
      </c>
      <c r="AX15" s="24">
        <v>0</v>
      </c>
      <c r="AY15" s="24">
        <v>0</v>
      </c>
      <c r="AZ15" s="24">
        <v>153379</v>
      </c>
      <c r="BA15" s="24">
        <v>38345</v>
      </c>
      <c r="BB15" s="24">
        <v>64225</v>
      </c>
      <c r="BC15" s="24">
        <v>102570</v>
      </c>
      <c r="BD15" s="24">
        <v>456600</v>
      </c>
      <c r="BE15" s="24"/>
      <c r="BF15" s="24"/>
      <c r="BG15" s="24">
        <v>559170</v>
      </c>
      <c r="BH15" s="29">
        <v>0.99938875305623476</v>
      </c>
      <c r="BI15" s="30">
        <v>559170</v>
      </c>
      <c r="BJ15" s="31">
        <v>0.99938875305623476</v>
      </c>
      <c r="BK15" s="27" t="s">
        <v>1095</v>
      </c>
      <c r="BL15" s="21" t="s">
        <v>65</v>
      </c>
      <c r="BM15" s="21" t="s">
        <v>1044</v>
      </c>
      <c r="BN15" s="21" t="s">
        <v>1096</v>
      </c>
      <c r="BO15" s="21">
        <v>623836994</v>
      </c>
      <c r="BP15" s="21" t="s">
        <v>1022</v>
      </c>
    </row>
    <row r="16" spans="1:68" x14ac:dyDescent="0.35">
      <c r="A16" s="20">
        <v>44032.602962962963</v>
      </c>
      <c r="B16" s="21" t="s">
        <v>972</v>
      </c>
      <c r="C16" s="22" t="s">
        <v>72</v>
      </c>
      <c r="D16" s="21"/>
      <c r="E16" s="23" t="s">
        <v>973</v>
      </c>
      <c r="F16" s="23" t="s">
        <v>975</v>
      </c>
      <c r="G16" s="23" t="s">
        <v>975</v>
      </c>
      <c r="H16" s="23" t="s">
        <v>974</v>
      </c>
      <c r="I16" s="21" t="s">
        <v>284</v>
      </c>
      <c r="J16" s="21" t="s">
        <v>891</v>
      </c>
      <c r="K16" s="21">
        <v>1</v>
      </c>
      <c r="L16" s="21" t="s">
        <v>1091</v>
      </c>
      <c r="M16" s="21" t="s">
        <v>1092</v>
      </c>
      <c r="N16" s="21" t="s">
        <v>1093</v>
      </c>
      <c r="O16" s="21" t="s">
        <v>1094</v>
      </c>
      <c r="P16" s="21" t="s">
        <v>1091</v>
      </c>
      <c r="Q16" s="21" t="s">
        <v>1092</v>
      </c>
      <c r="R16" s="21" t="s">
        <v>1093</v>
      </c>
      <c r="S16" s="21" t="s">
        <v>1094</v>
      </c>
      <c r="T16" s="24">
        <v>559512</v>
      </c>
      <c r="U16" s="24">
        <v>128050</v>
      </c>
      <c r="V16" s="24">
        <v>0</v>
      </c>
      <c r="W16" s="24">
        <v>3779</v>
      </c>
      <c r="X16" s="24">
        <v>0</v>
      </c>
      <c r="Y16" s="24">
        <v>13825</v>
      </c>
      <c r="Z16" s="24">
        <v>0</v>
      </c>
      <c r="AA16" s="24">
        <v>7297</v>
      </c>
      <c r="AB16" s="24">
        <v>0</v>
      </c>
      <c r="AC16" s="24">
        <v>0</v>
      </c>
      <c r="AD16" s="24">
        <v>6864</v>
      </c>
      <c r="AE16" s="24">
        <v>0</v>
      </c>
      <c r="AF16" s="24">
        <v>0</v>
      </c>
      <c r="AG16" s="24">
        <v>0</v>
      </c>
      <c r="AH16" s="24">
        <v>0</v>
      </c>
      <c r="AI16" s="24">
        <v>0</v>
      </c>
      <c r="AJ16" s="24">
        <v>159815</v>
      </c>
      <c r="AK16" s="24">
        <v>7389</v>
      </c>
      <c r="AL16" s="24">
        <v>0</v>
      </c>
      <c r="AM16" s="24">
        <v>0</v>
      </c>
      <c r="AN16" s="24">
        <v>0</v>
      </c>
      <c r="AO16" s="24">
        <v>0</v>
      </c>
      <c r="AP16" s="24">
        <v>0</v>
      </c>
      <c r="AQ16" s="24">
        <v>0</v>
      </c>
      <c r="AR16" s="24">
        <v>0</v>
      </c>
      <c r="AS16" s="24">
        <v>0</v>
      </c>
      <c r="AT16" s="24">
        <v>7389</v>
      </c>
      <c r="AU16" s="24">
        <v>0</v>
      </c>
      <c r="AV16" s="24">
        <v>0</v>
      </c>
      <c r="AW16" s="24">
        <v>0</v>
      </c>
      <c r="AX16" s="24">
        <v>0</v>
      </c>
      <c r="AY16" s="24">
        <v>0</v>
      </c>
      <c r="AZ16" s="24">
        <v>153379</v>
      </c>
      <c r="BA16" s="24">
        <v>38345</v>
      </c>
      <c r="BB16" s="24">
        <v>13825</v>
      </c>
      <c r="BC16" s="24">
        <v>52170</v>
      </c>
      <c r="BD16" s="24">
        <v>47469</v>
      </c>
      <c r="BE16" s="21"/>
      <c r="BF16" s="21"/>
      <c r="BG16" s="24">
        <v>99639</v>
      </c>
      <c r="BH16" s="29">
        <v>0.1780819714322481</v>
      </c>
      <c r="BI16" s="30">
        <v>559170</v>
      </c>
      <c r="BJ16" s="31">
        <v>0.99938875305623476</v>
      </c>
      <c r="BK16" s="27" t="s">
        <v>1097</v>
      </c>
      <c r="BL16" s="21" t="s">
        <v>65</v>
      </c>
      <c r="BM16" s="21" t="s">
        <v>990</v>
      </c>
      <c r="BN16" s="21" t="s">
        <v>1096</v>
      </c>
      <c r="BO16" s="21">
        <v>637697325</v>
      </c>
      <c r="BP16" s="21" t="s">
        <v>1022</v>
      </c>
    </row>
    <row r="17" spans="1:68" x14ac:dyDescent="0.35">
      <c r="A17" s="28">
        <v>44033.54042824074</v>
      </c>
      <c r="B17" s="21" t="s">
        <v>65</v>
      </c>
      <c r="C17" s="22" t="s">
        <v>65</v>
      </c>
      <c r="D17" s="21"/>
      <c r="E17" s="23" t="s">
        <v>985</v>
      </c>
      <c r="F17" s="23" t="s">
        <v>974</v>
      </c>
      <c r="G17" s="23" t="s">
        <v>974</v>
      </c>
      <c r="H17" s="23" t="s">
        <v>974</v>
      </c>
      <c r="I17" s="21" t="s">
        <v>284</v>
      </c>
      <c r="J17" s="21" t="s">
        <v>891</v>
      </c>
      <c r="K17" s="21">
        <v>1</v>
      </c>
      <c r="L17" s="21" t="s">
        <v>1091</v>
      </c>
      <c r="M17" s="21" t="s">
        <v>1092</v>
      </c>
      <c r="N17" s="21" t="s">
        <v>1093</v>
      </c>
      <c r="O17" s="21" t="s">
        <v>1094</v>
      </c>
      <c r="P17" s="21" t="s">
        <v>1091</v>
      </c>
      <c r="Q17" s="21" t="s">
        <v>1092</v>
      </c>
      <c r="R17" s="21" t="s">
        <v>1093</v>
      </c>
      <c r="S17" s="21" t="s">
        <v>1094</v>
      </c>
      <c r="T17" s="24">
        <v>559512</v>
      </c>
      <c r="U17" s="24">
        <v>128050</v>
      </c>
      <c r="V17" s="24">
        <v>0</v>
      </c>
      <c r="W17" s="24">
        <v>3779</v>
      </c>
      <c r="X17" s="24">
        <v>0</v>
      </c>
      <c r="Y17" s="24">
        <v>13825</v>
      </c>
      <c r="Z17" s="24">
        <v>0</v>
      </c>
      <c r="AA17" s="24">
        <v>7297</v>
      </c>
      <c r="AB17" s="24">
        <v>0</v>
      </c>
      <c r="AC17" s="24">
        <v>0</v>
      </c>
      <c r="AD17" s="24">
        <v>6864</v>
      </c>
      <c r="AE17" s="24">
        <v>0</v>
      </c>
      <c r="AF17" s="24">
        <v>0</v>
      </c>
      <c r="AG17" s="24">
        <v>0</v>
      </c>
      <c r="AH17" s="24">
        <v>0</v>
      </c>
      <c r="AI17" s="24">
        <v>0</v>
      </c>
      <c r="AJ17" s="24">
        <v>159815</v>
      </c>
      <c r="AK17" s="24">
        <v>7389</v>
      </c>
      <c r="AL17" s="24">
        <v>0</v>
      </c>
      <c r="AM17" s="24">
        <v>0</v>
      </c>
      <c r="AN17" s="24">
        <v>0</v>
      </c>
      <c r="AO17" s="24">
        <v>0</v>
      </c>
      <c r="AP17" s="24">
        <v>0</v>
      </c>
      <c r="AQ17" s="24">
        <v>0</v>
      </c>
      <c r="AR17" s="24">
        <v>0</v>
      </c>
      <c r="AS17" s="24">
        <v>0</v>
      </c>
      <c r="AT17" s="24">
        <v>7389</v>
      </c>
      <c r="AU17" s="24">
        <v>0</v>
      </c>
      <c r="AV17" s="24">
        <v>0</v>
      </c>
      <c r="AW17" s="24">
        <v>0</v>
      </c>
      <c r="AX17" s="24">
        <v>0</v>
      </c>
      <c r="AY17" s="24">
        <v>0</v>
      </c>
      <c r="AZ17" s="24">
        <v>153379</v>
      </c>
      <c r="BA17" s="24">
        <v>38345</v>
      </c>
      <c r="BB17" s="24">
        <v>13825</v>
      </c>
      <c r="BC17" s="24">
        <v>52170</v>
      </c>
      <c r="BD17" s="24">
        <v>47469</v>
      </c>
      <c r="BE17" s="21" t="s">
        <v>988</v>
      </c>
      <c r="BF17" s="21"/>
      <c r="BG17" s="24">
        <v>99639</v>
      </c>
      <c r="BH17" s="29">
        <v>0.1780819714322481</v>
      </c>
      <c r="BI17" s="30">
        <v>99639</v>
      </c>
      <c r="BJ17" s="31">
        <v>0.1780819714322481</v>
      </c>
      <c r="BK17" s="27" t="s">
        <v>1098</v>
      </c>
      <c r="BL17" s="21" t="s">
        <v>65</v>
      </c>
      <c r="BM17" s="21" t="s">
        <v>990</v>
      </c>
      <c r="BN17" s="21" t="s">
        <v>1096</v>
      </c>
      <c r="BO17" s="33">
        <v>638073181</v>
      </c>
      <c r="BP17" s="21" t="s">
        <v>1022</v>
      </c>
    </row>
    <row r="18" spans="1:68" x14ac:dyDescent="0.35">
      <c r="A18" s="32">
        <v>43994.475555555553</v>
      </c>
      <c r="B18" s="34" t="s">
        <v>72</v>
      </c>
      <c r="C18" s="22" t="s">
        <v>72</v>
      </c>
      <c r="D18" s="22"/>
      <c r="E18" s="23" t="s">
        <v>973</v>
      </c>
      <c r="F18" s="23" t="s">
        <v>974</v>
      </c>
      <c r="G18" s="23" t="s">
        <v>975</v>
      </c>
      <c r="H18" s="23" t="s">
        <v>974</v>
      </c>
      <c r="I18" s="21" t="s">
        <v>287</v>
      </c>
      <c r="J18" s="21" t="s">
        <v>921</v>
      </c>
      <c r="K18" s="21">
        <v>1</v>
      </c>
      <c r="L18" s="21" t="s">
        <v>1099</v>
      </c>
      <c r="M18" s="21" t="s">
        <v>441</v>
      </c>
      <c r="N18" s="21" t="s">
        <v>1100</v>
      </c>
      <c r="O18" s="21" t="s">
        <v>1101</v>
      </c>
      <c r="P18" s="21" t="s">
        <v>1099</v>
      </c>
      <c r="Q18" s="21" t="s">
        <v>441</v>
      </c>
      <c r="R18" s="21" t="s">
        <v>1100</v>
      </c>
      <c r="S18" s="21" t="s">
        <v>1101</v>
      </c>
      <c r="T18" s="24">
        <v>285134</v>
      </c>
      <c r="U18" s="24">
        <v>20000</v>
      </c>
      <c r="V18" s="24">
        <v>0</v>
      </c>
      <c r="W18" s="24">
        <v>0</v>
      </c>
      <c r="X18" s="24">
        <v>6000</v>
      </c>
      <c r="Y18" s="24">
        <v>8500</v>
      </c>
      <c r="Z18" s="24">
        <v>0</v>
      </c>
      <c r="AA18" s="24">
        <v>0</v>
      </c>
      <c r="AB18" s="24">
        <v>0</v>
      </c>
      <c r="AC18" s="24">
        <v>0</v>
      </c>
      <c r="AD18" s="24">
        <v>7500</v>
      </c>
      <c r="AE18" s="24">
        <v>0</v>
      </c>
      <c r="AF18" s="24">
        <v>0</v>
      </c>
      <c r="AG18" s="24">
        <v>0</v>
      </c>
      <c r="AH18" s="24">
        <v>0</v>
      </c>
      <c r="AI18" s="24">
        <v>0</v>
      </c>
      <c r="AJ18" s="24">
        <v>42000</v>
      </c>
      <c r="AK18" s="24">
        <v>4000</v>
      </c>
      <c r="AL18" s="24">
        <v>0</v>
      </c>
      <c r="AM18" s="24">
        <v>0</v>
      </c>
      <c r="AN18" s="24">
        <v>0</v>
      </c>
      <c r="AO18" s="24">
        <v>0</v>
      </c>
      <c r="AP18" s="24">
        <v>0</v>
      </c>
      <c r="AQ18" s="24">
        <v>0</v>
      </c>
      <c r="AR18" s="24">
        <v>0</v>
      </c>
      <c r="AS18" s="24">
        <v>0</v>
      </c>
      <c r="AT18" s="24">
        <v>4000</v>
      </c>
      <c r="AU18" s="24">
        <v>0</v>
      </c>
      <c r="AV18" s="24">
        <v>0</v>
      </c>
      <c r="AW18" s="24">
        <v>0</v>
      </c>
      <c r="AX18" s="24">
        <v>0</v>
      </c>
      <c r="AY18" s="24">
        <v>0</v>
      </c>
      <c r="AZ18" s="24">
        <v>37500</v>
      </c>
      <c r="BA18" s="24">
        <v>9375</v>
      </c>
      <c r="BB18" s="24">
        <v>8500</v>
      </c>
      <c r="BC18" s="24">
        <v>17875</v>
      </c>
      <c r="BD18" s="24">
        <v>107250</v>
      </c>
      <c r="BE18" s="24"/>
      <c r="BF18" s="24"/>
      <c r="BG18" s="24">
        <v>125125</v>
      </c>
      <c r="BH18" s="29">
        <v>0.4388287612140257</v>
      </c>
      <c r="BI18" s="30">
        <v>125125</v>
      </c>
      <c r="BJ18" s="31">
        <v>0.4388287612140257</v>
      </c>
      <c r="BK18" s="27" t="s">
        <v>1102</v>
      </c>
      <c r="BL18" s="21" t="s">
        <v>65</v>
      </c>
      <c r="BM18" s="21" t="s">
        <v>1056</v>
      </c>
      <c r="BN18" s="21" t="s">
        <v>1103</v>
      </c>
      <c r="BO18" s="21">
        <v>623830602</v>
      </c>
      <c r="BP18" s="21" t="s">
        <v>1104</v>
      </c>
    </row>
    <row r="19" spans="1:68" x14ac:dyDescent="0.35">
      <c r="A19" s="35">
        <v>43985.528101851851</v>
      </c>
      <c r="B19" s="36" t="s">
        <v>65</v>
      </c>
      <c r="C19" s="22" t="s">
        <v>65</v>
      </c>
      <c r="D19" s="22" t="s">
        <v>1070</v>
      </c>
      <c r="E19" s="23" t="s">
        <v>985</v>
      </c>
      <c r="F19" s="23" t="s">
        <v>974</v>
      </c>
      <c r="G19" s="23" t="s">
        <v>974</v>
      </c>
      <c r="H19" s="23" t="s">
        <v>974</v>
      </c>
      <c r="I19" s="21" t="s">
        <v>292</v>
      </c>
      <c r="J19" s="21" t="s">
        <v>921</v>
      </c>
      <c r="K19" s="21">
        <v>1</v>
      </c>
      <c r="L19" s="21" t="s">
        <v>1105</v>
      </c>
      <c r="M19" s="21" t="s">
        <v>1106</v>
      </c>
      <c r="N19" s="21" t="s">
        <v>1107</v>
      </c>
      <c r="O19" s="21" t="s">
        <v>1108</v>
      </c>
      <c r="P19" s="21" t="s">
        <v>1109</v>
      </c>
      <c r="Q19" s="21" t="s">
        <v>1110</v>
      </c>
      <c r="R19" s="21" t="s">
        <v>1111</v>
      </c>
      <c r="S19" s="21" t="s">
        <v>1112</v>
      </c>
      <c r="T19" s="24">
        <v>1564007</v>
      </c>
      <c r="U19" s="24">
        <v>50000</v>
      </c>
      <c r="V19" s="24">
        <v>0</v>
      </c>
      <c r="W19" s="24">
        <v>0</v>
      </c>
      <c r="X19" s="24">
        <v>40000</v>
      </c>
      <c r="Y19" s="24">
        <v>25000</v>
      </c>
      <c r="Z19" s="24">
        <v>0</v>
      </c>
      <c r="AA19" s="24">
        <v>100000</v>
      </c>
      <c r="AB19" s="24">
        <v>0</v>
      </c>
      <c r="AC19" s="24">
        <v>0</v>
      </c>
      <c r="AD19" s="24">
        <v>25000</v>
      </c>
      <c r="AE19" s="24">
        <v>0</v>
      </c>
      <c r="AF19" s="24">
        <v>0</v>
      </c>
      <c r="AG19" s="24">
        <v>10000</v>
      </c>
      <c r="AH19" s="24">
        <v>0</v>
      </c>
      <c r="AI19" s="24">
        <v>0</v>
      </c>
      <c r="AJ19" s="24">
        <v>250000</v>
      </c>
      <c r="AK19" s="24">
        <v>0</v>
      </c>
      <c r="AL19" s="24">
        <v>0</v>
      </c>
      <c r="AM19" s="24">
        <v>0</v>
      </c>
      <c r="AN19" s="24">
        <v>0</v>
      </c>
      <c r="AO19" s="24">
        <v>0</v>
      </c>
      <c r="AP19" s="24">
        <v>0</v>
      </c>
      <c r="AQ19" s="24">
        <v>0</v>
      </c>
      <c r="AR19" s="24">
        <v>0</v>
      </c>
      <c r="AS19" s="24">
        <v>0</v>
      </c>
      <c r="AT19" s="24">
        <v>0</v>
      </c>
      <c r="AU19" s="24">
        <v>0</v>
      </c>
      <c r="AV19" s="24">
        <v>0</v>
      </c>
      <c r="AW19" s="24">
        <v>0</v>
      </c>
      <c r="AX19" s="24">
        <v>0</v>
      </c>
      <c r="AY19" s="24">
        <v>0</v>
      </c>
      <c r="AZ19" s="24">
        <v>215000</v>
      </c>
      <c r="BA19" s="24">
        <v>53750</v>
      </c>
      <c r="BB19" s="24">
        <v>35000</v>
      </c>
      <c r="BC19" s="24">
        <v>88750</v>
      </c>
      <c r="BD19" s="24">
        <v>1475257</v>
      </c>
      <c r="BE19" s="24" t="s">
        <v>1031</v>
      </c>
      <c r="BF19" s="24" t="s">
        <v>1113</v>
      </c>
      <c r="BG19" s="24">
        <v>1564007</v>
      </c>
      <c r="BH19" s="29">
        <v>1</v>
      </c>
      <c r="BI19" s="30">
        <v>1564007</v>
      </c>
      <c r="BJ19" s="31">
        <v>1</v>
      </c>
      <c r="BK19" s="27" t="s">
        <v>1114</v>
      </c>
      <c r="BL19" s="21" t="s">
        <v>65</v>
      </c>
      <c r="BM19" s="21" t="s">
        <v>1115</v>
      </c>
      <c r="BN19" s="21" t="s">
        <v>1116</v>
      </c>
      <c r="BO19" s="21">
        <v>620510712</v>
      </c>
      <c r="BP19" s="21" t="s">
        <v>1117</v>
      </c>
    </row>
    <row r="20" spans="1:68" x14ac:dyDescent="0.35">
      <c r="A20" s="37">
        <v>43987.675532407397</v>
      </c>
      <c r="B20" s="36" t="s">
        <v>65</v>
      </c>
      <c r="C20" s="22" t="s">
        <v>65</v>
      </c>
      <c r="D20" s="22"/>
      <c r="E20" s="23" t="s">
        <v>985</v>
      </c>
      <c r="F20" s="23" t="s">
        <v>974</v>
      </c>
      <c r="G20" s="23" t="s">
        <v>974</v>
      </c>
      <c r="H20" s="23" t="s">
        <v>974</v>
      </c>
      <c r="I20" s="21" t="s">
        <v>299</v>
      </c>
      <c r="J20" s="21" t="s">
        <v>923</v>
      </c>
      <c r="K20" s="21">
        <v>1</v>
      </c>
      <c r="L20" s="21" t="s">
        <v>1051</v>
      </c>
      <c r="M20" s="21" t="s">
        <v>1118</v>
      </c>
      <c r="N20" s="21" t="s">
        <v>1119</v>
      </c>
      <c r="O20" s="21" t="s">
        <v>1120</v>
      </c>
      <c r="P20" s="21" t="s">
        <v>1051</v>
      </c>
      <c r="Q20" s="21" t="s">
        <v>1121</v>
      </c>
      <c r="R20" s="21" t="s">
        <v>1119</v>
      </c>
      <c r="S20" s="21" t="s">
        <v>1120</v>
      </c>
      <c r="T20" s="24">
        <v>3977863</v>
      </c>
      <c r="U20" s="24">
        <v>202271</v>
      </c>
      <c r="V20" s="24">
        <v>9711</v>
      </c>
      <c r="W20" s="24">
        <v>13300</v>
      </c>
      <c r="X20" s="24">
        <v>154</v>
      </c>
      <c r="Y20" s="24">
        <v>87149</v>
      </c>
      <c r="Z20" s="24">
        <v>12923</v>
      </c>
      <c r="AA20" s="24">
        <v>72805</v>
      </c>
      <c r="AB20" s="24">
        <v>0</v>
      </c>
      <c r="AC20" s="24">
        <v>0</v>
      </c>
      <c r="AD20" s="24">
        <v>19165</v>
      </c>
      <c r="AE20" s="24">
        <v>560540</v>
      </c>
      <c r="AF20" s="24">
        <v>0</v>
      </c>
      <c r="AG20" s="24">
        <v>0</v>
      </c>
      <c r="AH20" s="24">
        <v>0</v>
      </c>
      <c r="AI20" s="24">
        <v>0</v>
      </c>
      <c r="AJ20" s="24">
        <v>978018</v>
      </c>
      <c r="AK20" s="24">
        <v>0</v>
      </c>
      <c r="AL20" s="24">
        <v>0</v>
      </c>
      <c r="AM20" s="24">
        <v>0</v>
      </c>
      <c r="AN20" s="24">
        <v>0</v>
      </c>
      <c r="AO20" s="24">
        <v>0</v>
      </c>
      <c r="AP20" s="24">
        <v>0</v>
      </c>
      <c r="AQ20" s="24">
        <v>0</v>
      </c>
      <c r="AR20" s="24">
        <v>772</v>
      </c>
      <c r="AS20" s="24">
        <v>0</v>
      </c>
      <c r="AT20" s="24">
        <v>772</v>
      </c>
      <c r="AU20" s="24">
        <v>0</v>
      </c>
      <c r="AV20" s="24">
        <v>0</v>
      </c>
      <c r="AW20" s="24">
        <v>0</v>
      </c>
      <c r="AX20" s="24">
        <v>0</v>
      </c>
      <c r="AY20" s="24">
        <v>0</v>
      </c>
      <c r="AZ20" s="24">
        <v>331101</v>
      </c>
      <c r="BA20" s="24">
        <v>82775</v>
      </c>
      <c r="BB20" s="24">
        <v>647689</v>
      </c>
      <c r="BC20" s="24">
        <v>730464</v>
      </c>
      <c r="BD20" s="24">
        <v>0</v>
      </c>
      <c r="BE20" s="24"/>
      <c r="BF20" s="24"/>
      <c r="BG20" s="24">
        <v>730464</v>
      </c>
      <c r="BH20" s="29">
        <v>0.18363226687294157</v>
      </c>
      <c r="BI20" s="30">
        <v>730464</v>
      </c>
      <c r="BJ20" s="31">
        <v>0.18363226687294157</v>
      </c>
      <c r="BK20" s="27" t="s">
        <v>1122</v>
      </c>
      <c r="BL20" s="21" t="s">
        <v>65</v>
      </c>
      <c r="BM20" s="21" t="s">
        <v>1009</v>
      </c>
      <c r="BN20" s="21" t="s">
        <v>1123</v>
      </c>
      <c r="BO20" s="21">
        <v>621434651</v>
      </c>
      <c r="BP20" s="21" t="s">
        <v>1022</v>
      </c>
    </row>
    <row r="21" spans="1:68" x14ac:dyDescent="0.35">
      <c r="A21" s="37">
        <v>43992.488645833328</v>
      </c>
      <c r="B21" s="36" t="s">
        <v>65</v>
      </c>
      <c r="C21" s="22" t="s">
        <v>65</v>
      </c>
      <c r="D21" s="22" t="s">
        <v>1124</v>
      </c>
      <c r="E21" s="23" t="s">
        <v>985</v>
      </c>
      <c r="F21" s="23" t="s">
        <v>974</v>
      </c>
      <c r="G21" s="23" t="s">
        <v>974</v>
      </c>
      <c r="H21" s="23" t="s">
        <v>974</v>
      </c>
      <c r="I21" s="21" t="s">
        <v>302</v>
      </c>
      <c r="J21" s="21" t="s">
        <v>891</v>
      </c>
      <c r="K21" s="21">
        <v>1</v>
      </c>
      <c r="L21" s="21" t="s">
        <v>1125</v>
      </c>
      <c r="M21" s="21" t="s">
        <v>1126</v>
      </c>
      <c r="N21" s="21" t="s">
        <v>1127</v>
      </c>
      <c r="O21" s="21" t="s">
        <v>1128</v>
      </c>
      <c r="P21" s="21" t="s">
        <v>991</v>
      </c>
      <c r="Q21" s="21" t="s">
        <v>1129</v>
      </c>
      <c r="R21" s="21" t="s">
        <v>1130</v>
      </c>
      <c r="S21" s="21" t="s">
        <v>1131</v>
      </c>
      <c r="T21" s="24">
        <v>1479631</v>
      </c>
      <c r="U21" s="24">
        <v>53414</v>
      </c>
      <c r="V21" s="24">
        <v>0</v>
      </c>
      <c r="W21" s="24">
        <v>0</v>
      </c>
      <c r="X21" s="24">
        <v>15000</v>
      </c>
      <c r="Y21" s="24">
        <v>35836</v>
      </c>
      <c r="Z21" s="24">
        <v>0</v>
      </c>
      <c r="AA21" s="24">
        <v>23921</v>
      </c>
      <c r="AB21" s="24">
        <v>1319</v>
      </c>
      <c r="AC21" s="24">
        <v>0</v>
      </c>
      <c r="AD21" s="24">
        <v>71639</v>
      </c>
      <c r="AE21" s="24">
        <v>17896</v>
      </c>
      <c r="AF21" s="24">
        <v>0</v>
      </c>
      <c r="AG21" s="24">
        <v>18044</v>
      </c>
      <c r="AH21" s="24">
        <v>0</v>
      </c>
      <c r="AI21" s="24">
        <v>0</v>
      </c>
      <c r="AJ21" s="24">
        <v>237069</v>
      </c>
      <c r="AK21" s="24">
        <v>15000</v>
      </c>
      <c r="AL21" s="24">
        <v>0</v>
      </c>
      <c r="AM21" s="24">
        <v>0</v>
      </c>
      <c r="AN21" s="24">
        <v>22500</v>
      </c>
      <c r="AO21" s="24">
        <v>0</v>
      </c>
      <c r="AP21" s="24">
        <v>0</v>
      </c>
      <c r="AQ21" s="24">
        <v>2500</v>
      </c>
      <c r="AR21" s="24">
        <v>0</v>
      </c>
      <c r="AS21" s="24">
        <v>0</v>
      </c>
      <c r="AT21" s="24">
        <v>40000</v>
      </c>
      <c r="AU21" s="24">
        <v>0</v>
      </c>
      <c r="AV21" s="24">
        <v>0</v>
      </c>
      <c r="AW21" s="24">
        <v>0</v>
      </c>
      <c r="AX21" s="24">
        <v>0</v>
      </c>
      <c r="AY21" s="24">
        <v>0</v>
      </c>
      <c r="AZ21" s="24">
        <v>181474</v>
      </c>
      <c r="BA21" s="24">
        <v>45369</v>
      </c>
      <c r="BB21" s="24">
        <v>95595</v>
      </c>
      <c r="BC21" s="24">
        <v>140964</v>
      </c>
      <c r="BD21" s="24">
        <v>12314</v>
      </c>
      <c r="BE21" s="24" t="s">
        <v>988</v>
      </c>
      <c r="BF21" s="24"/>
      <c r="BG21" s="24">
        <v>153278</v>
      </c>
      <c r="BH21" s="29">
        <v>0.10359204423264989</v>
      </c>
      <c r="BI21" s="30">
        <v>153278</v>
      </c>
      <c r="BJ21" s="31">
        <v>0.10359204423264989</v>
      </c>
      <c r="BK21" s="27" t="s">
        <v>1132</v>
      </c>
      <c r="BL21" s="21" t="s">
        <v>65</v>
      </c>
      <c r="BM21" s="21" t="s">
        <v>1044</v>
      </c>
      <c r="BN21" s="21" t="s">
        <v>1133</v>
      </c>
      <c r="BO21" s="21">
        <v>623002603</v>
      </c>
      <c r="BP21" s="21" t="s">
        <v>1134</v>
      </c>
    </row>
    <row r="22" spans="1:68" x14ac:dyDescent="0.35">
      <c r="A22" s="37">
        <v>44048.498148148145</v>
      </c>
      <c r="B22" s="36" t="s">
        <v>65</v>
      </c>
      <c r="C22" s="22" t="s">
        <v>65</v>
      </c>
      <c r="D22" s="21"/>
      <c r="E22" s="23" t="s">
        <v>985</v>
      </c>
      <c r="F22" s="23" t="s">
        <v>974</v>
      </c>
      <c r="G22" s="23" t="s">
        <v>974</v>
      </c>
      <c r="H22" s="23" t="s">
        <v>974</v>
      </c>
      <c r="I22" s="21" t="s">
        <v>305</v>
      </c>
      <c r="J22" s="21" t="s">
        <v>611</v>
      </c>
      <c r="K22" s="21">
        <v>1</v>
      </c>
      <c r="L22" s="21" t="s">
        <v>1135</v>
      </c>
      <c r="M22" s="21" t="s">
        <v>1136</v>
      </c>
      <c r="N22" s="21" t="s">
        <v>1137</v>
      </c>
      <c r="O22" s="21" t="s">
        <v>1138</v>
      </c>
      <c r="P22" s="21" t="s">
        <v>1139</v>
      </c>
      <c r="Q22" s="21" t="s">
        <v>1140</v>
      </c>
      <c r="R22" s="21" t="s">
        <v>1141</v>
      </c>
      <c r="S22" s="21" t="s">
        <v>1142</v>
      </c>
      <c r="T22" s="24">
        <v>398430</v>
      </c>
      <c r="U22" s="24">
        <v>16652</v>
      </c>
      <c r="V22" s="24">
        <v>0</v>
      </c>
      <c r="W22" s="24">
        <v>0</v>
      </c>
      <c r="X22" s="24">
        <v>0</v>
      </c>
      <c r="Y22" s="24">
        <v>17016</v>
      </c>
      <c r="Z22" s="24">
        <v>0</v>
      </c>
      <c r="AA22" s="24">
        <v>20130</v>
      </c>
      <c r="AB22" s="24">
        <v>0</v>
      </c>
      <c r="AC22" s="24">
        <v>0</v>
      </c>
      <c r="AD22" s="24">
        <v>48867</v>
      </c>
      <c r="AE22" s="24">
        <v>17344</v>
      </c>
      <c r="AF22" s="24">
        <v>0</v>
      </c>
      <c r="AG22" s="24">
        <v>0</v>
      </c>
      <c r="AH22" s="24">
        <v>0</v>
      </c>
      <c r="AI22" s="24">
        <v>0</v>
      </c>
      <c r="AJ22" s="24">
        <v>120009</v>
      </c>
      <c r="AK22" s="24">
        <v>0</v>
      </c>
      <c r="AL22" s="24">
        <v>0</v>
      </c>
      <c r="AM22" s="24">
        <v>0</v>
      </c>
      <c r="AN22" s="24">
        <v>0</v>
      </c>
      <c r="AO22" s="24">
        <v>0</v>
      </c>
      <c r="AP22" s="24">
        <v>0</v>
      </c>
      <c r="AQ22" s="24">
        <v>108</v>
      </c>
      <c r="AR22" s="24">
        <v>0</v>
      </c>
      <c r="AS22" s="24">
        <v>0</v>
      </c>
      <c r="AT22" s="24">
        <v>108</v>
      </c>
      <c r="AU22" s="24">
        <v>8216</v>
      </c>
      <c r="AV22" s="24">
        <v>404</v>
      </c>
      <c r="AW22" s="24">
        <v>0</v>
      </c>
      <c r="AX22" s="24">
        <v>0</v>
      </c>
      <c r="AY22" s="24">
        <v>8620</v>
      </c>
      <c r="AZ22" s="24">
        <v>93973</v>
      </c>
      <c r="BA22" s="24">
        <v>23493</v>
      </c>
      <c r="BB22" s="24">
        <v>34764</v>
      </c>
      <c r="BC22" s="24">
        <v>58257</v>
      </c>
      <c r="BD22" s="24">
        <v>9433</v>
      </c>
      <c r="BE22" s="21" t="s">
        <v>988</v>
      </c>
      <c r="BF22" s="21"/>
      <c r="BG22" s="24">
        <v>67690</v>
      </c>
      <c r="BH22" s="29">
        <v>0.1698918254147529</v>
      </c>
      <c r="BI22" s="30">
        <v>67690</v>
      </c>
      <c r="BJ22" s="31">
        <v>0.1698918254147529</v>
      </c>
      <c r="BK22" s="27" t="s">
        <v>1143</v>
      </c>
      <c r="BL22" s="21" t="s">
        <v>65</v>
      </c>
      <c r="BM22" s="21" t="s">
        <v>1056</v>
      </c>
      <c r="BN22" s="21" t="s">
        <v>1144</v>
      </c>
      <c r="BO22" s="33">
        <v>643681835</v>
      </c>
      <c r="BP22" s="21" t="s">
        <v>1022</v>
      </c>
    </row>
    <row r="23" spans="1:68" x14ac:dyDescent="0.35">
      <c r="A23" s="37">
        <v>43986.463993055557</v>
      </c>
      <c r="B23" s="36" t="s">
        <v>65</v>
      </c>
      <c r="C23" s="22" t="s">
        <v>65</v>
      </c>
      <c r="D23" s="22"/>
      <c r="E23" s="23" t="s">
        <v>985</v>
      </c>
      <c r="F23" s="23" t="s">
        <v>974</v>
      </c>
      <c r="G23" s="23" t="s">
        <v>974</v>
      </c>
      <c r="H23" s="23" t="s">
        <v>974</v>
      </c>
      <c r="I23" s="21" t="s">
        <v>306</v>
      </c>
      <c r="J23" s="21" t="s">
        <v>921</v>
      </c>
      <c r="K23" s="21">
        <v>1</v>
      </c>
      <c r="L23" s="21" t="s">
        <v>1145</v>
      </c>
      <c r="M23" s="21" t="s">
        <v>1146</v>
      </c>
      <c r="N23" s="21" t="s">
        <v>1147</v>
      </c>
      <c r="O23" s="21" t="s">
        <v>1148</v>
      </c>
      <c r="P23" s="21" t="s">
        <v>1099</v>
      </c>
      <c r="Q23" s="21" t="s">
        <v>1149</v>
      </c>
      <c r="R23" s="21" t="s">
        <v>1150</v>
      </c>
      <c r="S23" s="21" t="s">
        <v>1151</v>
      </c>
      <c r="T23" s="24">
        <v>719801</v>
      </c>
      <c r="U23" s="24">
        <v>0</v>
      </c>
      <c r="V23" s="24">
        <v>17000</v>
      </c>
      <c r="W23" s="24">
        <v>0</v>
      </c>
      <c r="X23" s="24">
        <v>0</v>
      </c>
      <c r="Y23" s="24">
        <v>16000</v>
      </c>
      <c r="Z23" s="24">
        <v>0</v>
      </c>
      <c r="AA23" s="24">
        <v>9500</v>
      </c>
      <c r="AB23" s="24">
        <v>0</v>
      </c>
      <c r="AC23" s="24">
        <v>0</v>
      </c>
      <c r="AD23" s="24">
        <v>12500</v>
      </c>
      <c r="AE23" s="24">
        <v>0</v>
      </c>
      <c r="AF23" s="24">
        <v>0</v>
      </c>
      <c r="AG23" s="24">
        <v>0</v>
      </c>
      <c r="AH23" s="24">
        <v>0</v>
      </c>
      <c r="AI23" s="24">
        <v>0</v>
      </c>
      <c r="AJ23" s="24">
        <v>55000</v>
      </c>
      <c r="AK23" s="24">
        <v>10000</v>
      </c>
      <c r="AL23" s="24">
        <v>0</v>
      </c>
      <c r="AM23" s="24">
        <v>0</v>
      </c>
      <c r="AN23" s="24">
        <v>0</v>
      </c>
      <c r="AO23" s="24">
        <v>0</v>
      </c>
      <c r="AP23" s="24">
        <v>0</v>
      </c>
      <c r="AQ23" s="24">
        <v>0</v>
      </c>
      <c r="AR23" s="24">
        <v>0</v>
      </c>
      <c r="AS23" s="24">
        <v>0</v>
      </c>
      <c r="AT23" s="24">
        <v>10000</v>
      </c>
      <c r="AU23" s="24">
        <v>0</v>
      </c>
      <c r="AV23" s="24">
        <v>0</v>
      </c>
      <c r="AW23" s="24">
        <v>0</v>
      </c>
      <c r="AX23" s="24">
        <v>0</v>
      </c>
      <c r="AY23" s="24">
        <v>0</v>
      </c>
      <c r="AZ23" s="24">
        <v>49000</v>
      </c>
      <c r="BA23" s="24">
        <v>12250</v>
      </c>
      <c r="BB23" s="24">
        <v>16000</v>
      </c>
      <c r="BC23" s="24">
        <v>28250</v>
      </c>
      <c r="BD23" s="24">
        <v>0</v>
      </c>
      <c r="BE23" s="24"/>
      <c r="BF23" s="24"/>
      <c r="BG23" s="24">
        <v>28250</v>
      </c>
      <c r="BH23" s="29">
        <v>3.9246958534372697E-2</v>
      </c>
      <c r="BI23" s="30">
        <v>28250</v>
      </c>
      <c r="BJ23" s="31">
        <v>3.9246958534372697E-2</v>
      </c>
      <c r="BK23" s="27" t="s">
        <v>1152</v>
      </c>
      <c r="BL23" s="21" t="s">
        <v>65</v>
      </c>
      <c r="BM23" s="21" t="s">
        <v>1115</v>
      </c>
      <c r="BN23" s="21" t="s">
        <v>1153</v>
      </c>
      <c r="BO23" s="21">
        <v>620920495</v>
      </c>
      <c r="BP23" s="21" t="s">
        <v>1022</v>
      </c>
    </row>
    <row r="24" spans="1:68" x14ac:dyDescent="0.35">
      <c r="A24" s="37">
        <v>43993.474710648137</v>
      </c>
      <c r="B24" s="36" t="s">
        <v>65</v>
      </c>
      <c r="C24" s="22" t="s">
        <v>65</v>
      </c>
      <c r="D24" s="22"/>
      <c r="E24" s="23" t="s">
        <v>985</v>
      </c>
      <c r="F24" s="23" t="s">
        <v>974</v>
      </c>
      <c r="G24" s="23" t="s">
        <v>974</v>
      </c>
      <c r="H24" s="23" t="s">
        <v>974</v>
      </c>
      <c r="I24" s="21" t="s">
        <v>307</v>
      </c>
      <c r="J24" s="21" t="s">
        <v>307</v>
      </c>
      <c r="K24" s="21">
        <v>1</v>
      </c>
      <c r="L24" s="21" t="s">
        <v>1154</v>
      </c>
      <c r="M24" s="21" t="s">
        <v>1155</v>
      </c>
      <c r="N24" s="21" t="s">
        <v>1156</v>
      </c>
      <c r="O24" s="21" t="s">
        <v>1157</v>
      </c>
      <c r="P24" s="21" t="s">
        <v>1154</v>
      </c>
      <c r="Q24" s="21" t="s">
        <v>1158</v>
      </c>
      <c r="R24" s="21" t="s">
        <v>1159</v>
      </c>
      <c r="S24" s="21" t="s">
        <v>1160</v>
      </c>
      <c r="T24" s="24">
        <v>3919936</v>
      </c>
      <c r="U24" s="24">
        <v>21600</v>
      </c>
      <c r="V24" s="24">
        <v>0</v>
      </c>
      <c r="W24" s="24">
        <v>6599</v>
      </c>
      <c r="X24" s="24">
        <v>3415</v>
      </c>
      <c r="Y24" s="24">
        <v>45570</v>
      </c>
      <c r="Z24" s="24">
        <v>1872</v>
      </c>
      <c r="AA24" s="24">
        <v>37414</v>
      </c>
      <c r="AB24" s="24">
        <v>5500</v>
      </c>
      <c r="AC24" s="24">
        <v>0</v>
      </c>
      <c r="AD24" s="24">
        <v>47328</v>
      </c>
      <c r="AE24" s="24">
        <v>0</v>
      </c>
      <c r="AF24" s="24">
        <v>0</v>
      </c>
      <c r="AG24" s="24">
        <v>0</v>
      </c>
      <c r="AH24" s="24">
        <v>0</v>
      </c>
      <c r="AI24" s="24">
        <v>0</v>
      </c>
      <c r="AJ24" s="24">
        <v>169298</v>
      </c>
      <c r="AK24" s="24">
        <v>0</v>
      </c>
      <c r="AL24" s="24">
        <v>0</v>
      </c>
      <c r="AM24" s="24">
        <v>0</v>
      </c>
      <c r="AN24" s="24">
        <v>0</v>
      </c>
      <c r="AO24" s="24">
        <v>920</v>
      </c>
      <c r="AP24" s="24">
        <v>237</v>
      </c>
      <c r="AQ24" s="24">
        <v>9958</v>
      </c>
      <c r="AR24" s="24">
        <v>0</v>
      </c>
      <c r="AS24" s="24">
        <v>0</v>
      </c>
      <c r="AT24" s="24">
        <v>11115</v>
      </c>
      <c r="AU24" s="24">
        <v>0</v>
      </c>
      <c r="AV24" s="24">
        <v>0</v>
      </c>
      <c r="AW24" s="24">
        <v>0</v>
      </c>
      <c r="AX24" s="24">
        <v>0</v>
      </c>
      <c r="AY24" s="24">
        <v>0</v>
      </c>
      <c r="AZ24" s="24">
        <v>129343</v>
      </c>
      <c r="BA24" s="24">
        <v>32336</v>
      </c>
      <c r="BB24" s="24">
        <v>51070</v>
      </c>
      <c r="BC24" s="24">
        <v>83406</v>
      </c>
      <c r="BD24" s="24">
        <v>76875</v>
      </c>
      <c r="BE24" s="24" t="s">
        <v>1007</v>
      </c>
      <c r="BF24" s="24"/>
      <c r="BG24" s="24">
        <v>160281</v>
      </c>
      <c r="BH24" s="29">
        <v>4.0888677774331007E-2</v>
      </c>
      <c r="BI24" s="30">
        <v>160281</v>
      </c>
      <c r="BJ24" s="31">
        <v>4.0888677774331007E-2</v>
      </c>
      <c r="BK24" s="27" t="s">
        <v>1161</v>
      </c>
      <c r="BL24" s="21" t="s">
        <v>65</v>
      </c>
      <c r="BM24" s="21" t="s">
        <v>1044</v>
      </c>
      <c r="BN24" s="21" t="s">
        <v>1162</v>
      </c>
      <c r="BO24" s="21">
        <v>623420133</v>
      </c>
      <c r="BP24" s="21" t="s">
        <v>1163</v>
      </c>
    </row>
    <row r="25" spans="1:68" x14ac:dyDescent="0.35">
      <c r="A25" s="37">
        <v>43993.665335648147</v>
      </c>
      <c r="B25" s="36" t="s">
        <v>65</v>
      </c>
      <c r="C25" s="22" t="s">
        <v>65</v>
      </c>
      <c r="D25" s="22"/>
      <c r="E25" s="23" t="s">
        <v>985</v>
      </c>
      <c r="F25" s="23" t="s">
        <v>974</v>
      </c>
      <c r="G25" s="23" t="s">
        <v>974</v>
      </c>
      <c r="H25" s="23" t="s">
        <v>974</v>
      </c>
      <c r="I25" s="21" t="s">
        <v>309</v>
      </c>
      <c r="J25" s="21" t="s">
        <v>891</v>
      </c>
      <c r="K25" s="21">
        <v>1</v>
      </c>
      <c r="L25" s="21" t="s">
        <v>1164</v>
      </c>
      <c r="M25" s="21" t="s">
        <v>1165</v>
      </c>
      <c r="N25" s="21" t="s">
        <v>1166</v>
      </c>
      <c r="O25" s="21" t="s">
        <v>1167</v>
      </c>
      <c r="P25" s="21" t="s">
        <v>1168</v>
      </c>
      <c r="Q25" s="21" t="s">
        <v>1169</v>
      </c>
      <c r="R25" s="21" t="s">
        <v>1170</v>
      </c>
      <c r="S25" s="21" t="s">
        <v>1171</v>
      </c>
      <c r="T25" s="24">
        <v>493034</v>
      </c>
      <c r="U25" s="24">
        <v>0</v>
      </c>
      <c r="V25" s="24">
        <v>0</v>
      </c>
      <c r="W25" s="24">
        <v>0</v>
      </c>
      <c r="X25" s="24">
        <v>5000</v>
      </c>
      <c r="Y25" s="24">
        <v>38910</v>
      </c>
      <c r="Z25" s="24">
        <v>17042</v>
      </c>
      <c r="AA25" s="24">
        <v>43773</v>
      </c>
      <c r="AB25" s="24">
        <v>0</v>
      </c>
      <c r="AC25" s="24">
        <v>0</v>
      </c>
      <c r="AD25" s="24">
        <v>107542</v>
      </c>
      <c r="AE25" s="24">
        <v>0</v>
      </c>
      <c r="AF25" s="24">
        <v>0</v>
      </c>
      <c r="AG25" s="24">
        <v>0</v>
      </c>
      <c r="AH25" s="24">
        <v>0</v>
      </c>
      <c r="AI25" s="24">
        <v>0</v>
      </c>
      <c r="AJ25" s="24">
        <v>212267</v>
      </c>
      <c r="AK25" s="24">
        <v>2909</v>
      </c>
      <c r="AL25" s="24">
        <v>0</v>
      </c>
      <c r="AM25" s="24">
        <v>0</v>
      </c>
      <c r="AN25" s="24">
        <v>0</v>
      </c>
      <c r="AO25" s="24">
        <v>100</v>
      </c>
      <c r="AP25" s="24">
        <v>0</v>
      </c>
      <c r="AQ25" s="24">
        <v>2686</v>
      </c>
      <c r="AR25" s="24">
        <v>304</v>
      </c>
      <c r="AS25" s="24">
        <v>0</v>
      </c>
      <c r="AT25" s="24">
        <v>5999</v>
      </c>
      <c r="AU25" s="24">
        <v>0</v>
      </c>
      <c r="AV25" s="24">
        <v>0</v>
      </c>
      <c r="AW25" s="24">
        <v>0</v>
      </c>
      <c r="AX25" s="24">
        <v>0</v>
      </c>
      <c r="AY25" s="24">
        <v>0</v>
      </c>
      <c r="AZ25" s="24">
        <v>179356</v>
      </c>
      <c r="BA25" s="24">
        <v>44839</v>
      </c>
      <c r="BB25" s="24">
        <v>38910</v>
      </c>
      <c r="BC25" s="24">
        <v>83749</v>
      </c>
      <c r="BD25" s="24">
        <v>0</v>
      </c>
      <c r="BE25" s="24"/>
      <c r="BF25" s="24"/>
      <c r="BG25" s="24">
        <v>83749</v>
      </c>
      <c r="BH25" s="29">
        <v>0.16986455295172342</v>
      </c>
      <c r="BI25" s="30">
        <v>83749</v>
      </c>
      <c r="BJ25" s="31">
        <v>0.16986455295172342</v>
      </c>
      <c r="BK25" s="27" t="s">
        <v>1172</v>
      </c>
      <c r="BL25" s="21" t="s">
        <v>65</v>
      </c>
      <c r="BM25" s="21" t="s">
        <v>1044</v>
      </c>
      <c r="BN25" s="21" t="s">
        <v>1173</v>
      </c>
      <c r="BO25" s="21">
        <v>623539432</v>
      </c>
      <c r="BP25" s="21" t="s">
        <v>1174</v>
      </c>
    </row>
    <row r="26" spans="1:68" x14ac:dyDescent="0.35">
      <c r="A26" s="38">
        <v>43994.510810185187</v>
      </c>
      <c r="B26" s="36" t="s">
        <v>65</v>
      </c>
      <c r="C26" s="22" t="s">
        <v>65</v>
      </c>
      <c r="D26" s="22"/>
      <c r="E26" s="23" t="s">
        <v>985</v>
      </c>
      <c r="F26" s="23" t="s">
        <v>974</v>
      </c>
      <c r="G26" s="23" t="s">
        <v>974</v>
      </c>
      <c r="H26" s="23" t="s">
        <v>974</v>
      </c>
      <c r="I26" s="21" t="s">
        <v>311</v>
      </c>
      <c r="J26" s="21" t="s">
        <v>925</v>
      </c>
      <c r="K26" s="21">
        <v>1</v>
      </c>
      <c r="L26" s="21" t="s">
        <v>1175</v>
      </c>
      <c r="M26" s="21" t="s">
        <v>1176</v>
      </c>
      <c r="N26" s="21" t="s">
        <v>1177</v>
      </c>
      <c r="O26" s="21" t="s">
        <v>1178</v>
      </c>
      <c r="P26" s="21" t="s">
        <v>1016</v>
      </c>
      <c r="Q26" s="21" t="s">
        <v>1176</v>
      </c>
      <c r="R26" s="21" t="s">
        <v>1177</v>
      </c>
      <c r="S26" s="21" t="s">
        <v>1178</v>
      </c>
      <c r="T26" s="24">
        <v>152530</v>
      </c>
      <c r="U26" s="24">
        <v>152</v>
      </c>
      <c r="V26" s="24">
        <v>0</v>
      </c>
      <c r="W26" s="24">
        <v>0</v>
      </c>
      <c r="X26" s="24">
        <v>0</v>
      </c>
      <c r="Y26" s="24">
        <v>30</v>
      </c>
      <c r="Z26" s="24">
        <v>0</v>
      </c>
      <c r="AA26" s="24">
        <v>1394</v>
      </c>
      <c r="AB26" s="24">
        <v>418</v>
      </c>
      <c r="AC26" s="24">
        <v>0</v>
      </c>
      <c r="AD26" s="24">
        <v>0</v>
      </c>
      <c r="AE26" s="24">
        <v>0</v>
      </c>
      <c r="AF26" s="24">
        <v>0</v>
      </c>
      <c r="AG26" s="24">
        <v>0</v>
      </c>
      <c r="AH26" s="24">
        <v>0</v>
      </c>
      <c r="AI26" s="24">
        <v>0</v>
      </c>
      <c r="AJ26" s="24">
        <v>1994</v>
      </c>
      <c r="AK26" s="24">
        <v>0</v>
      </c>
      <c r="AL26" s="24">
        <v>0</v>
      </c>
      <c r="AM26" s="24">
        <v>0</v>
      </c>
      <c r="AN26" s="24">
        <v>0</v>
      </c>
      <c r="AO26" s="24">
        <v>0</v>
      </c>
      <c r="AP26" s="24">
        <v>0</v>
      </c>
      <c r="AQ26" s="24">
        <v>0</v>
      </c>
      <c r="AR26" s="24">
        <v>0</v>
      </c>
      <c r="AS26" s="24">
        <v>0</v>
      </c>
      <c r="AT26" s="24">
        <v>0</v>
      </c>
      <c r="AU26" s="24">
        <v>0</v>
      </c>
      <c r="AV26" s="24">
        <v>0</v>
      </c>
      <c r="AW26" s="24">
        <v>0</v>
      </c>
      <c r="AX26" s="24">
        <v>0</v>
      </c>
      <c r="AY26" s="24">
        <v>0</v>
      </c>
      <c r="AZ26" s="24">
        <v>1546</v>
      </c>
      <c r="BA26" s="24">
        <v>387</v>
      </c>
      <c r="BB26" s="24">
        <v>448</v>
      </c>
      <c r="BC26" s="24">
        <v>835</v>
      </c>
      <c r="BD26" s="24">
        <v>1920</v>
      </c>
      <c r="BE26" s="24" t="s">
        <v>1007</v>
      </c>
      <c r="BF26" s="24"/>
      <c r="BG26" s="24">
        <v>2755</v>
      </c>
      <c r="BH26" s="29">
        <v>1.8062020586114207E-2</v>
      </c>
      <c r="BI26" s="30">
        <v>2755</v>
      </c>
      <c r="BJ26" s="31">
        <v>1.8062020586114207E-2</v>
      </c>
      <c r="BK26" s="27" t="s">
        <v>1179</v>
      </c>
      <c r="BL26" s="21" t="s">
        <v>65</v>
      </c>
      <c r="BM26" s="21" t="s">
        <v>1044</v>
      </c>
      <c r="BN26" s="21" t="s">
        <v>1180</v>
      </c>
      <c r="BO26" s="21">
        <v>623851424</v>
      </c>
      <c r="BP26" s="21" t="s">
        <v>1181</v>
      </c>
    </row>
    <row r="27" spans="1:68" x14ac:dyDescent="0.35">
      <c r="A27" s="37">
        <v>43986.448692129627</v>
      </c>
      <c r="B27" s="36" t="s">
        <v>65</v>
      </c>
      <c r="C27" s="22" t="s">
        <v>65</v>
      </c>
      <c r="D27" s="22" t="s">
        <v>1182</v>
      </c>
      <c r="E27" s="23" t="s">
        <v>985</v>
      </c>
      <c r="F27" s="23" t="s">
        <v>974</v>
      </c>
      <c r="G27" s="23" t="s">
        <v>974</v>
      </c>
      <c r="H27" s="23" t="s">
        <v>974</v>
      </c>
      <c r="I27" s="21" t="s">
        <v>313</v>
      </c>
      <c r="J27" s="21" t="s">
        <v>921</v>
      </c>
      <c r="K27" s="21">
        <v>1</v>
      </c>
      <c r="L27" s="21" t="s">
        <v>1183</v>
      </c>
      <c r="M27" s="21" t="s">
        <v>1184</v>
      </c>
      <c r="N27" s="21" t="s">
        <v>1185</v>
      </c>
      <c r="O27" s="21" t="s">
        <v>1186</v>
      </c>
      <c r="P27" s="21" t="s">
        <v>1187</v>
      </c>
      <c r="Q27" s="21" t="s">
        <v>1188</v>
      </c>
      <c r="R27" s="21" t="s">
        <v>1189</v>
      </c>
      <c r="S27" s="21" t="s">
        <v>1190</v>
      </c>
      <c r="T27" s="24">
        <v>1251541</v>
      </c>
      <c r="U27" s="24">
        <v>63350</v>
      </c>
      <c r="V27" s="24">
        <v>3482</v>
      </c>
      <c r="W27" s="24">
        <v>31839</v>
      </c>
      <c r="X27" s="24">
        <v>49601</v>
      </c>
      <c r="Y27" s="24">
        <v>54973</v>
      </c>
      <c r="Z27" s="24">
        <v>0</v>
      </c>
      <c r="AA27" s="24">
        <v>214143</v>
      </c>
      <c r="AB27" s="24">
        <v>5022</v>
      </c>
      <c r="AC27" s="24">
        <v>6000</v>
      </c>
      <c r="AD27" s="24">
        <v>98564</v>
      </c>
      <c r="AE27" s="24">
        <v>143603</v>
      </c>
      <c r="AF27" s="24">
        <v>22403</v>
      </c>
      <c r="AG27" s="24">
        <v>0</v>
      </c>
      <c r="AH27" s="24">
        <v>0</v>
      </c>
      <c r="AI27" s="24">
        <v>0</v>
      </c>
      <c r="AJ27" s="24">
        <v>692980</v>
      </c>
      <c r="AK27" s="24">
        <v>7293</v>
      </c>
      <c r="AL27" s="24">
        <v>0</v>
      </c>
      <c r="AM27" s="24">
        <v>0</v>
      </c>
      <c r="AN27" s="24">
        <v>50856</v>
      </c>
      <c r="AO27" s="24">
        <v>0</v>
      </c>
      <c r="AP27" s="24">
        <v>0</v>
      </c>
      <c r="AQ27" s="24">
        <v>65248</v>
      </c>
      <c r="AR27" s="24">
        <v>0</v>
      </c>
      <c r="AS27" s="24">
        <v>0</v>
      </c>
      <c r="AT27" s="24">
        <v>123397</v>
      </c>
      <c r="AU27" s="24">
        <v>1975</v>
      </c>
      <c r="AV27" s="24">
        <v>525</v>
      </c>
      <c r="AW27" s="24">
        <v>0</v>
      </c>
      <c r="AX27" s="24">
        <v>500</v>
      </c>
      <c r="AY27" s="24">
        <v>3000</v>
      </c>
      <c r="AZ27" s="24">
        <v>535495</v>
      </c>
      <c r="BA27" s="24">
        <v>133874</v>
      </c>
      <c r="BB27" s="24">
        <v>283882</v>
      </c>
      <c r="BC27" s="24">
        <v>417756</v>
      </c>
      <c r="BD27" s="24">
        <v>76679</v>
      </c>
      <c r="BE27" s="24" t="s">
        <v>988</v>
      </c>
      <c r="BF27" s="24"/>
      <c r="BG27" s="24">
        <v>494435</v>
      </c>
      <c r="BH27" s="29">
        <v>0.39506096883761699</v>
      </c>
      <c r="BI27" s="30">
        <v>494435</v>
      </c>
      <c r="BJ27" s="31">
        <v>0.39506096883761699</v>
      </c>
      <c r="BK27" s="27" t="s">
        <v>1191</v>
      </c>
      <c r="BL27" s="21" t="s">
        <v>65</v>
      </c>
      <c r="BM27" s="21" t="s">
        <v>1115</v>
      </c>
      <c r="BN27" s="21" t="s">
        <v>1192</v>
      </c>
      <c r="BO27" s="21">
        <v>620911245</v>
      </c>
      <c r="BP27" s="21" t="s">
        <v>1022</v>
      </c>
    </row>
    <row r="28" spans="1:68" x14ac:dyDescent="0.35">
      <c r="A28" s="37">
        <v>43992.622708333343</v>
      </c>
      <c r="B28" s="36" t="s">
        <v>65</v>
      </c>
      <c r="C28" s="22" t="s">
        <v>65</v>
      </c>
      <c r="D28" s="22"/>
      <c r="E28" s="23" t="s">
        <v>985</v>
      </c>
      <c r="F28" s="23" t="s">
        <v>974</v>
      </c>
      <c r="G28" s="23" t="s">
        <v>974</v>
      </c>
      <c r="H28" s="23" t="s">
        <v>974</v>
      </c>
      <c r="I28" s="21" t="s">
        <v>315</v>
      </c>
      <c r="J28" s="21" t="s">
        <v>928</v>
      </c>
      <c r="K28" s="21">
        <v>1</v>
      </c>
      <c r="L28" s="21" t="s">
        <v>1193</v>
      </c>
      <c r="M28" s="21" t="s">
        <v>1194</v>
      </c>
      <c r="N28" s="21" t="s">
        <v>1195</v>
      </c>
      <c r="O28" s="21" t="s">
        <v>1196</v>
      </c>
      <c r="P28" s="21" t="s">
        <v>1197</v>
      </c>
      <c r="Q28" s="21" t="s">
        <v>1198</v>
      </c>
      <c r="R28" s="21" t="s">
        <v>1199</v>
      </c>
      <c r="S28" s="21" t="s">
        <v>1200</v>
      </c>
      <c r="T28" s="24">
        <v>1334330</v>
      </c>
      <c r="U28" s="24">
        <v>12872</v>
      </c>
      <c r="V28" s="24">
        <v>0</v>
      </c>
      <c r="W28" s="24">
        <v>0</v>
      </c>
      <c r="X28" s="24">
        <v>459</v>
      </c>
      <c r="Y28" s="24">
        <v>7895</v>
      </c>
      <c r="Z28" s="24">
        <v>60</v>
      </c>
      <c r="AA28" s="24">
        <v>32320</v>
      </c>
      <c r="AB28" s="24">
        <v>0</v>
      </c>
      <c r="AC28" s="24">
        <v>0</v>
      </c>
      <c r="AD28" s="24">
        <v>38410</v>
      </c>
      <c r="AE28" s="24">
        <v>0</v>
      </c>
      <c r="AF28" s="24">
        <v>0</v>
      </c>
      <c r="AG28" s="24">
        <v>0</v>
      </c>
      <c r="AH28" s="24">
        <v>0</v>
      </c>
      <c r="AI28" s="24">
        <v>0</v>
      </c>
      <c r="AJ28" s="24">
        <v>92016</v>
      </c>
      <c r="AK28" s="24">
        <v>0</v>
      </c>
      <c r="AL28" s="24">
        <v>0</v>
      </c>
      <c r="AM28" s="24">
        <v>0</v>
      </c>
      <c r="AN28" s="24">
        <v>0</v>
      </c>
      <c r="AO28" s="24">
        <v>0</v>
      </c>
      <c r="AP28" s="24">
        <v>0</v>
      </c>
      <c r="AQ28" s="24">
        <v>1693</v>
      </c>
      <c r="AR28" s="24">
        <v>0</v>
      </c>
      <c r="AS28" s="24">
        <v>0</v>
      </c>
      <c r="AT28" s="24">
        <v>1693</v>
      </c>
      <c r="AU28" s="24">
        <v>0</v>
      </c>
      <c r="AV28" s="24">
        <v>0</v>
      </c>
      <c r="AW28" s="24">
        <v>0</v>
      </c>
      <c r="AX28" s="24">
        <v>0</v>
      </c>
      <c r="AY28" s="24">
        <v>0</v>
      </c>
      <c r="AZ28" s="24">
        <v>85814</v>
      </c>
      <c r="BA28" s="24">
        <v>21454</v>
      </c>
      <c r="BB28" s="24">
        <v>7895</v>
      </c>
      <c r="BC28" s="24">
        <v>29349</v>
      </c>
      <c r="BD28" s="24">
        <v>0</v>
      </c>
      <c r="BE28" s="24"/>
      <c r="BF28" s="24"/>
      <c r="BG28" s="24">
        <v>29349</v>
      </c>
      <c r="BH28" s="29">
        <v>2.19953085068911E-2</v>
      </c>
      <c r="BI28" s="30">
        <v>29349</v>
      </c>
      <c r="BJ28" s="31">
        <v>2.19953085068911E-2</v>
      </c>
      <c r="BK28" s="27" t="s">
        <v>1201</v>
      </c>
      <c r="BL28" s="21" t="s">
        <v>65</v>
      </c>
      <c r="BM28" s="21" t="s">
        <v>1202</v>
      </c>
      <c r="BN28" s="21" t="s">
        <v>1203</v>
      </c>
      <c r="BO28" s="21">
        <v>623088221</v>
      </c>
      <c r="BP28" s="21" t="s">
        <v>1022</v>
      </c>
    </row>
    <row r="29" spans="1:68" x14ac:dyDescent="0.35">
      <c r="A29" s="35">
        <v>43985.569756944453</v>
      </c>
      <c r="B29" s="36" t="s">
        <v>65</v>
      </c>
      <c r="C29" s="22" t="s">
        <v>65</v>
      </c>
      <c r="D29" s="22"/>
      <c r="E29" s="23" t="s">
        <v>985</v>
      </c>
      <c r="F29" s="23" t="s">
        <v>974</v>
      </c>
      <c r="G29" s="23" t="s">
        <v>974</v>
      </c>
      <c r="H29" s="23" t="s">
        <v>974</v>
      </c>
      <c r="I29" s="21" t="s">
        <v>318</v>
      </c>
      <c r="J29" s="21" t="s">
        <v>611</v>
      </c>
      <c r="K29" s="21">
        <v>1</v>
      </c>
      <c r="L29" s="21" t="s">
        <v>1204</v>
      </c>
      <c r="M29" s="21" t="s">
        <v>1205</v>
      </c>
      <c r="N29" s="21" t="s">
        <v>1206</v>
      </c>
      <c r="O29" s="21" t="s">
        <v>1207</v>
      </c>
      <c r="P29" s="21" t="s">
        <v>1208</v>
      </c>
      <c r="Q29" s="21" t="s">
        <v>1209</v>
      </c>
      <c r="R29" s="21" t="s">
        <v>1210</v>
      </c>
      <c r="S29" s="21" t="s">
        <v>1211</v>
      </c>
      <c r="T29" s="24">
        <v>1514898</v>
      </c>
      <c r="U29" s="24">
        <v>200000</v>
      </c>
      <c r="V29" s="24">
        <v>10000</v>
      </c>
      <c r="W29" s="24">
        <v>0</v>
      </c>
      <c r="X29" s="24">
        <v>0</v>
      </c>
      <c r="Y29" s="24">
        <v>25000</v>
      </c>
      <c r="Z29" s="24">
        <v>0</v>
      </c>
      <c r="AA29" s="24">
        <v>50000</v>
      </c>
      <c r="AB29" s="24">
        <v>0</v>
      </c>
      <c r="AC29" s="24">
        <v>0</v>
      </c>
      <c r="AD29" s="24">
        <v>40000</v>
      </c>
      <c r="AE29" s="24">
        <v>50000</v>
      </c>
      <c r="AF29" s="24">
        <v>50000</v>
      </c>
      <c r="AG29" s="24">
        <v>15000</v>
      </c>
      <c r="AH29" s="24">
        <v>0</v>
      </c>
      <c r="AI29" s="24">
        <v>10000</v>
      </c>
      <c r="AJ29" s="24">
        <v>450000</v>
      </c>
      <c r="AK29" s="24">
        <v>0</v>
      </c>
      <c r="AL29" s="24">
        <v>0</v>
      </c>
      <c r="AM29" s="24">
        <v>0</v>
      </c>
      <c r="AN29" s="24">
        <v>0</v>
      </c>
      <c r="AO29" s="24">
        <v>0</v>
      </c>
      <c r="AP29" s="24">
        <v>0</v>
      </c>
      <c r="AQ29" s="24">
        <v>0</v>
      </c>
      <c r="AR29" s="24">
        <v>0</v>
      </c>
      <c r="AS29" s="24">
        <v>0</v>
      </c>
      <c r="AT29" s="24">
        <v>0</v>
      </c>
      <c r="AU29" s="24">
        <v>0</v>
      </c>
      <c r="AV29" s="24">
        <v>10000</v>
      </c>
      <c r="AW29" s="24">
        <v>0</v>
      </c>
      <c r="AX29" s="24">
        <v>0</v>
      </c>
      <c r="AY29" s="24">
        <v>10000</v>
      </c>
      <c r="AZ29" s="24">
        <v>310000</v>
      </c>
      <c r="BA29" s="24">
        <v>77500</v>
      </c>
      <c r="BB29" s="24">
        <v>150000</v>
      </c>
      <c r="BC29" s="24">
        <v>227500</v>
      </c>
      <c r="BD29" s="24">
        <v>0</v>
      </c>
      <c r="BE29" s="24"/>
      <c r="BF29" s="24"/>
      <c r="BG29" s="24">
        <v>227500</v>
      </c>
      <c r="BH29" s="29">
        <v>0.15017512730230023</v>
      </c>
      <c r="BI29" s="30">
        <v>227500</v>
      </c>
      <c r="BJ29" s="31">
        <v>0.15017512730230023</v>
      </c>
      <c r="BK29" s="27" t="s">
        <v>1212</v>
      </c>
      <c r="BL29" s="21" t="s">
        <v>65</v>
      </c>
      <c r="BM29" s="21" t="s">
        <v>1115</v>
      </c>
      <c r="BN29" s="21" t="s">
        <v>1213</v>
      </c>
      <c r="BO29" s="21">
        <v>620541056</v>
      </c>
      <c r="BP29" s="21" t="s">
        <v>1022</v>
      </c>
    </row>
    <row r="30" spans="1:68" x14ac:dyDescent="0.35">
      <c r="A30" s="37">
        <v>43993.376006944447</v>
      </c>
      <c r="B30" s="36" t="s">
        <v>65</v>
      </c>
      <c r="C30" s="22" t="s">
        <v>65</v>
      </c>
      <c r="D30" s="22" t="s">
        <v>1070</v>
      </c>
      <c r="E30" s="23" t="s">
        <v>985</v>
      </c>
      <c r="F30" s="23" t="s">
        <v>974</v>
      </c>
      <c r="G30" s="23" t="s">
        <v>974</v>
      </c>
      <c r="H30" s="23" t="s">
        <v>974</v>
      </c>
      <c r="I30" s="21" t="s">
        <v>320</v>
      </c>
      <c r="J30" s="21" t="s">
        <v>921</v>
      </c>
      <c r="K30" s="21">
        <v>1</v>
      </c>
      <c r="L30" s="21" t="s">
        <v>986</v>
      </c>
      <c r="M30" s="21" t="s">
        <v>1214</v>
      </c>
      <c r="N30" s="21" t="s">
        <v>1215</v>
      </c>
      <c r="O30" s="21" t="s">
        <v>1216</v>
      </c>
      <c r="P30" s="21" t="s">
        <v>1217</v>
      </c>
      <c r="Q30" s="21" t="s">
        <v>1218</v>
      </c>
      <c r="R30" s="21" t="s">
        <v>1219</v>
      </c>
      <c r="S30" s="21" t="s">
        <v>1220</v>
      </c>
      <c r="T30" s="24">
        <v>2321456</v>
      </c>
      <c r="U30" s="24">
        <v>2523</v>
      </c>
      <c r="V30" s="24">
        <v>0</v>
      </c>
      <c r="W30" s="24">
        <v>0</v>
      </c>
      <c r="X30" s="24">
        <v>217</v>
      </c>
      <c r="Y30" s="24">
        <v>11710</v>
      </c>
      <c r="Z30" s="24">
        <v>0</v>
      </c>
      <c r="AA30" s="24">
        <v>55163</v>
      </c>
      <c r="AB30" s="24">
        <v>0</v>
      </c>
      <c r="AC30" s="24">
        <v>0</v>
      </c>
      <c r="AD30" s="24">
        <v>74859</v>
      </c>
      <c r="AE30" s="24">
        <v>646650</v>
      </c>
      <c r="AF30" s="24">
        <v>0</v>
      </c>
      <c r="AG30" s="24">
        <v>7930</v>
      </c>
      <c r="AH30" s="24">
        <v>0</v>
      </c>
      <c r="AI30" s="24">
        <v>0</v>
      </c>
      <c r="AJ30" s="24">
        <v>799052</v>
      </c>
      <c r="AK30" s="24">
        <v>0</v>
      </c>
      <c r="AL30" s="24">
        <v>0</v>
      </c>
      <c r="AM30" s="24">
        <v>0</v>
      </c>
      <c r="AN30" s="24">
        <v>0</v>
      </c>
      <c r="AO30" s="24">
        <v>0</v>
      </c>
      <c r="AP30" s="24">
        <v>0</v>
      </c>
      <c r="AQ30" s="24">
        <v>983</v>
      </c>
      <c r="AR30" s="24">
        <v>0</v>
      </c>
      <c r="AS30" s="24">
        <v>0</v>
      </c>
      <c r="AT30" s="24">
        <v>983</v>
      </c>
      <c r="AU30" s="24">
        <v>0</v>
      </c>
      <c r="AV30" s="24">
        <v>0</v>
      </c>
      <c r="AW30" s="24">
        <v>0</v>
      </c>
      <c r="AX30" s="24">
        <v>0</v>
      </c>
      <c r="AY30" s="24">
        <v>0</v>
      </c>
      <c r="AZ30" s="24">
        <v>133745</v>
      </c>
      <c r="BA30" s="24">
        <v>33436</v>
      </c>
      <c r="BB30" s="24">
        <v>666290</v>
      </c>
      <c r="BC30" s="24">
        <v>699726</v>
      </c>
      <c r="BD30" s="24">
        <v>178576</v>
      </c>
      <c r="BE30" s="24" t="s">
        <v>988</v>
      </c>
      <c r="BF30" s="24"/>
      <c r="BG30" s="24">
        <v>878302</v>
      </c>
      <c r="BH30" s="29">
        <v>0.37834100667856724</v>
      </c>
      <c r="BI30" s="30">
        <v>878302</v>
      </c>
      <c r="BJ30" s="31">
        <v>0.37834100667856724</v>
      </c>
      <c r="BK30" s="27" t="s">
        <v>1221</v>
      </c>
      <c r="BL30" s="21" t="s">
        <v>65</v>
      </c>
      <c r="BM30" s="21" t="s">
        <v>1044</v>
      </c>
      <c r="BN30" s="21" t="s">
        <v>1222</v>
      </c>
      <c r="BO30" s="21">
        <v>623362105</v>
      </c>
      <c r="BP30" s="21" t="s">
        <v>1022</v>
      </c>
    </row>
    <row r="31" spans="1:68" x14ac:dyDescent="0.35">
      <c r="A31" s="35">
        <v>43985.569513888891</v>
      </c>
      <c r="B31" s="36" t="s">
        <v>65</v>
      </c>
      <c r="C31" s="22" t="s">
        <v>65</v>
      </c>
      <c r="D31" s="22"/>
      <c r="E31" s="23" t="s">
        <v>985</v>
      </c>
      <c r="F31" s="23" t="s">
        <v>974</v>
      </c>
      <c r="G31" s="23" t="s">
        <v>974</v>
      </c>
      <c r="H31" s="23" t="s">
        <v>974</v>
      </c>
      <c r="I31" s="21" t="s">
        <v>322</v>
      </c>
      <c r="J31" s="21" t="s">
        <v>923</v>
      </c>
      <c r="K31" s="21">
        <v>1</v>
      </c>
      <c r="L31" s="21" t="s">
        <v>1223</v>
      </c>
      <c r="M31" s="21" t="s">
        <v>1224</v>
      </c>
      <c r="N31" s="21" t="s">
        <v>1225</v>
      </c>
      <c r="O31" s="21" t="s">
        <v>1226</v>
      </c>
      <c r="P31" s="21" t="s">
        <v>1227</v>
      </c>
      <c r="Q31" s="21" t="s">
        <v>1228</v>
      </c>
      <c r="R31" s="21" t="s">
        <v>1229</v>
      </c>
      <c r="S31" s="21" t="s">
        <v>1226</v>
      </c>
      <c r="T31" s="24">
        <v>599717</v>
      </c>
      <c r="U31" s="24">
        <v>0</v>
      </c>
      <c r="V31" s="24">
        <v>0</v>
      </c>
      <c r="W31" s="24">
        <v>7211</v>
      </c>
      <c r="X31" s="24">
        <v>0</v>
      </c>
      <c r="Y31" s="24">
        <v>176</v>
      </c>
      <c r="Z31" s="24">
        <v>0</v>
      </c>
      <c r="AA31" s="24">
        <v>10975</v>
      </c>
      <c r="AB31" s="24">
        <v>0</v>
      </c>
      <c r="AC31" s="24">
        <v>0</v>
      </c>
      <c r="AD31" s="24">
        <v>4080</v>
      </c>
      <c r="AE31" s="24">
        <v>8424</v>
      </c>
      <c r="AF31" s="24">
        <v>0</v>
      </c>
      <c r="AG31" s="24">
        <v>14597</v>
      </c>
      <c r="AH31" s="24">
        <v>0</v>
      </c>
      <c r="AI31" s="24">
        <v>0</v>
      </c>
      <c r="AJ31" s="24">
        <v>45463</v>
      </c>
      <c r="AK31" s="24">
        <v>0</v>
      </c>
      <c r="AL31" s="24">
        <v>0</v>
      </c>
      <c r="AM31" s="24">
        <v>0</v>
      </c>
      <c r="AN31" s="24">
        <v>0</v>
      </c>
      <c r="AO31" s="24">
        <v>0</v>
      </c>
      <c r="AP31" s="24">
        <v>0</v>
      </c>
      <c r="AQ31" s="24">
        <v>0</v>
      </c>
      <c r="AR31" s="24">
        <v>0</v>
      </c>
      <c r="AS31" s="24">
        <v>0</v>
      </c>
      <c r="AT31" s="24">
        <v>0</v>
      </c>
      <c r="AU31" s="24">
        <v>0</v>
      </c>
      <c r="AV31" s="24">
        <v>0</v>
      </c>
      <c r="AW31" s="24">
        <v>0</v>
      </c>
      <c r="AX31" s="24">
        <v>0</v>
      </c>
      <c r="AY31" s="24">
        <v>0</v>
      </c>
      <c r="AZ31" s="24">
        <v>22266</v>
      </c>
      <c r="BA31" s="24">
        <v>5567</v>
      </c>
      <c r="BB31" s="24">
        <v>23197</v>
      </c>
      <c r="BC31" s="24">
        <v>28764</v>
      </c>
      <c r="BD31" s="24">
        <v>55151</v>
      </c>
      <c r="BE31" s="24" t="s">
        <v>1230</v>
      </c>
      <c r="BF31" s="24"/>
      <c r="BG31" s="24">
        <v>83915</v>
      </c>
      <c r="BH31" s="29">
        <v>0.1399243309761104</v>
      </c>
      <c r="BI31" s="30">
        <v>83915</v>
      </c>
      <c r="BJ31" s="31">
        <v>0.1399243309761104</v>
      </c>
      <c r="BK31" s="27" t="s">
        <v>1231</v>
      </c>
      <c r="BL31" s="21" t="s">
        <v>65</v>
      </c>
      <c r="BM31" s="21" t="s">
        <v>1033</v>
      </c>
      <c r="BN31" s="21" t="s">
        <v>1232</v>
      </c>
      <c r="BO31" s="21">
        <v>620540870</v>
      </c>
      <c r="BP31" s="21" t="s">
        <v>1022</v>
      </c>
    </row>
    <row r="32" spans="1:68" x14ac:dyDescent="0.35">
      <c r="A32" s="37">
        <v>43992.644224537027</v>
      </c>
      <c r="B32" s="36" t="s">
        <v>972</v>
      </c>
      <c r="C32" s="22" t="s">
        <v>72</v>
      </c>
      <c r="D32" s="22"/>
      <c r="E32" s="23" t="s">
        <v>973</v>
      </c>
      <c r="F32" s="23" t="s">
        <v>975</v>
      </c>
      <c r="G32" s="23" t="s">
        <v>974</v>
      </c>
      <c r="H32" s="23" t="s">
        <v>974</v>
      </c>
      <c r="I32" s="21" t="s">
        <v>322</v>
      </c>
      <c r="J32" s="21" t="s">
        <v>923</v>
      </c>
      <c r="K32" s="21">
        <v>1</v>
      </c>
      <c r="L32" s="21" t="s">
        <v>1223</v>
      </c>
      <c r="M32" s="21" t="s">
        <v>1224</v>
      </c>
      <c r="N32" s="21" t="s">
        <v>1225</v>
      </c>
      <c r="O32" s="21" t="s">
        <v>1233</v>
      </c>
      <c r="P32" s="21" t="s">
        <v>1227</v>
      </c>
      <c r="Q32" s="21" t="s">
        <v>1228</v>
      </c>
      <c r="R32" s="21" t="s">
        <v>1225</v>
      </c>
      <c r="S32" s="21" t="s">
        <v>1233</v>
      </c>
      <c r="T32" s="24">
        <v>599717</v>
      </c>
      <c r="U32" s="24">
        <v>0</v>
      </c>
      <c r="V32" s="24">
        <v>0</v>
      </c>
      <c r="W32" s="24">
        <v>0</v>
      </c>
      <c r="X32" s="24">
        <v>0</v>
      </c>
      <c r="Y32" s="24">
        <v>0</v>
      </c>
      <c r="Z32" s="24">
        <v>0</v>
      </c>
      <c r="AA32" s="24">
        <v>0</v>
      </c>
      <c r="AB32" s="24">
        <v>35000</v>
      </c>
      <c r="AC32" s="24">
        <v>0</v>
      </c>
      <c r="AD32" s="24">
        <v>0</v>
      </c>
      <c r="AE32" s="24">
        <v>0</v>
      </c>
      <c r="AF32" s="24">
        <v>0</v>
      </c>
      <c r="AG32" s="24">
        <v>0</v>
      </c>
      <c r="AH32" s="24">
        <v>0</v>
      </c>
      <c r="AI32" s="24">
        <v>0</v>
      </c>
      <c r="AJ32" s="24">
        <v>35000</v>
      </c>
      <c r="AK32" s="24">
        <v>0</v>
      </c>
      <c r="AL32" s="24">
        <v>0</v>
      </c>
      <c r="AM32" s="24">
        <v>0</v>
      </c>
      <c r="AN32" s="24">
        <v>0</v>
      </c>
      <c r="AO32" s="24">
        <v>0</v>
      </c>
      <c r="AP32" s="24">
        <v>0</v>
      </c>
      <c r="AQ32" s="24">
        <v>0</v>
      </c>
      <c r="AR32" s="24">
        <v>0</v>
      </c>
      <c r="AS32" s="24">
        <v>0</v>
      </c>
      <c r="AT32" s="24">
        <v>0</v>
      </c>
      <c r="AU32" s="24">
        <v>0</v>
      </c>
      <c r="AV32" s="24">
        <v>0</v>
      </c>
      <c r="AW32" s="24">
        <v>0</v>
      </c>
      <c r="AX32" s="24">
        <v>0</v>
      </c>
      <c r="AY32" s="24">
        <v>0</v>
      </c>
      <c r="AZ32" s="24">
        <v>0</v>
      </c>
      <c r="BA32" s="24">
        <v>0</v>
      </c>
      <c r="BB32" s="24">
        <v>35000</v>
      </c>
      <c r="BC32" s="24">
        <v>35000</v>
      </c>
      <c r="BD32" s="24">
        <v>0</v>
      </c>
      <c r="BE32" s="24"/>
      <c r="BF32" s="24"/>
      <c r="BG32" s="24">
        <v>35000</v>
      </c>
      <c r="BH32" s="29">
        <v>5.8360860205730371E-2</v>
      </c>
      <c r="BI32" s="30">
        <v>83915</v>
      </c>
      <c r="BJ32" s="31">
        <v>0.1399243309761104</v>
      </c>
      <c r="BK32" s="27" t="s">
        <v>1234</v>
      </c>
      <c r="BL32" s="21" t="s">
        <v>65</v>
      </c>
      <c r="BM32" s="21" t="s">
        <v>1235</v>
      </c>
      <c r="BN32" s="21" t="s">
        <v>1232</v>
      </c>
      <c r="BO32" s="21">
        <v>623101244</v>
      </c>
      <c r="BP32" s="21" t="s">
        <v>1022</v>
      </c>
    </row>
    <row r="33" spans="1:68" x14ac:dyDescent="0.35">
      <c r="A33" s="37">
        <v>43993.759895833333</v>
      </c>
      <c r="B33" s="36" t="s">
        <v>65</v>
      </c>
      <c r="C33" s="22" t="s">
        <v>65</v>
      </c>
      <c r="D33" s="22"/>
      <c r="E33" s="23" t="s">
        <v>985</v>
      </c>
      <c r="F33" s="23" t="s">
        <v>974</v>
      </c>
      <c r="G33" s="23" t="s">
        <v>974</v>
      </c>
      <c r="H33" s="23" t="s">
        <v>974</v>
      </c>
      <c r="I33" s="21" t="s">
        <v>324</v>
      </c>
      <c r="J33" s="21" t="s">
        <v>891</v>
      </c>
      <c r="K33" s="21">
        <v>1</v>
      </c>
      <c r="L33" s="21" t="s">
        <v>1236</v>
      </c>
      <c r="M33" s="21" t="s">
        <v>1237</v>
      </c>
      <c r="N33" s="21" t="s">
        <v>1238</v>
      </c>
      <c r="O33" s="21" t="s">
        <v>1239</v>
      </c>
      <c r="P33" s="21" t="s">
        <v>1003</v>
      </c>
      <c r="Q33" s="21" t="s">
        <v>1240</v>
      </c>
      <c r="R33" s="21" t="s">
        <v>1241</v>
      </c>
      <c r="S33" s="21" t="s">
        <v>1242</v>
      </c>
      <c r="T33" s="24">
        <v>283900</v>
      </c>
      <c r="U33" s="24">
        <v>0</v>
      </c>
      <c r="V33" s="24">
        <v>0</v>
      </c>
      <c r="W33" s="24">
        <v>0</v>
      </c>
      <c r="X33" s="24">
        <v>5000</v>
      </c>
      <c r="Y33" s="24">
        <v>10000</v>
      </c>
      <c r="Z33" s="24">
        <v>0</v>
      </c>
      <c r="AA33" s="24">
        <v>10000</v>
      </c>
      <c r="AB33" s="24">
        <v>0</v>
      </c>
      <c r="AC33" s="24">
        <v>0</v>
      </c>
      <c r="AD33" s="24">
        <v>22500</v>
      </c>
      <c r="AE33" s="24">
        <v>3125</v>
      </c>
      <c r="AF33" s="24">
        <v>0</v>
      </c>
      <c r="AG33" s="24">
        <v>0</v>
      </c>
      <c r="AH33" s="24">
        <v>0</v>
      </c>
      <c r="AI33" s="24">
        <v>0</v>
      </c>
      <c r="AJ33" s="24">
        <v>50625</v>
      </c>
      <c r="AK33" s="24">
        <v>8000</v>
      </c>
      <c r="AL33" s="24">
        <v>0</v>
      </c>
      <c r="AM33" s="24">
        <v>0</v>
      </c>
      <c r="AN33" s="24">
        <v>0</v>
      </c>
      <c r="AO33" s="24">
        <v>0</v>
      </c>
      <c r="AP33" s="24">
        <v>0</v>
      </c>
      <c r="AQ33" s="24">
        <v>7000</v>
      </c>
      <c r="AR33" s="24">
        <v>5000</v>
      </c>
      <c r="AS33" s="24">
        <v>0</v>
      </c>
      <c r="AT33" s="24">
        <v>20000</v>
      </c>
      <c r="AU33" s="24">
        <v>0</v>
      </c>
      <c r="AV33" s="24">
        <v>0</v>
      </c>
      <c r="AW33" s="24">
        <v>0</v>
      </c>
      <c r="AX33" s="24">
        <v>0</v>
      </c>
      <c r="AY33" s="24">
        <v>0</v>
      </c>
      <c r="AZ33" s="24">
        <v>57500</v>
      </c>
      <c r="BA33" s="24">
        <v>14375</v>
      </c>
      <c r="BB33" s="24">
        <v>13125</v>
      </c>
      <c r="BC33" s="24">
        <v>27500</v>
      </c>
      <c r="BD33" s="24">
        <v>2500</v>
      </c>
      <c r="BE33" s="24" t="s">
        <v>1007</v>
      </c>
      <c r="BF33" s="24"/>
      <c r="BG33" s="24">
        <v>30000</v>
      </c>
      <c r="BH33" s="29">
        <v>0.1056710109193378</v>
      </c>
      <c r="BI33" s="30">
        <v>30000</v>
      </c>
      <c r="BJ33" s="31">
        <v>0.1056710109193378</v>
      </c>
      <c r="BK33" s="27" t="s">
        <v>1243</v>
      </c>
      <c r="BL33" s="21" t="s">
        <v>65</v>
      </c>
      <c r="BM33" s="21" t="s">
        <v>1044</v>
      </c>
      <c r="BN33" s="21" t="s">
        <v>1244</v>
      </c>
      <c r="BO33" s="21">
        <v>623587082</v>
      </c>
      <c r="BP33" s="21" t="s">
        <v>1022</v>
      </c>
    </row>
    <row r="34" spans="1:68" x14ac:dyDescent="0.35">
      <c r="A34" s="20">
        <v>43993.473645833343</v>
      </c>
      <c r="B34" s="36" t="s">
        <v>65</v>
      </c>
      <c r="C34" s="22" t="s">
        <v>65</v>
      </c>
      <c r="D34" s="22"/>
      <c r="E34" s="23" t="s">
        <v>985</v>
      </c>
      <c r="F34" s="23" t="s">
        <v>974</v>
      </c>
      <c r="G34" s="23" t="s">
        <v>974</v>
      </c>
      <c r="H34" s="23" t="s">
        <v>974</v>
      </c>
      <c r="I34" s="21" t="s">
        <v>326</v>
      </c>
      <c r="J34" s="21" t="s">
        <v>399</v>
      </c>
      <c r="K34" s="21">
        <v>1</v>
      </c>
      <c r="L34" s="21" t="s">
        <v>1245</v>
      </c>
      <c r="M34" s="21" t="s">
        <v>1246</v>
      </c>
      <c r="N34" s="21" t="s">
        <v>1247</v>
      </c>
      <c r="O34" s="21" t="s">
        <v>1248</v>
      </c>
      <c r="P34" s="21" t="s">
        <v>1249</v>
      </c>
      <c r="Q34" s="21" t="s">
        <v>1250</v>
      </c>
      <c r="R34" s="21" t="s">
        <v>1247</v>
      </c>
      <c r="S34" s="21" t="s">
        <v>1248</v>
      </c>
      <c r="T34" s="24">
        <v>186387</v>
      </c>
      <c r="U34" s="24">
        <v>8500</v>
      </c>
      <c r="V34" s="24">
        <v>0</v>
      </c>
      <c r="W34" s="24">
        <v>0</v>
      </c>
      <c r="X34" s="24">
        <v>1500</v>
      </c>
      <c r="Y34" s="24">
        <v>3900</v>
      </c>
      <c r="Z34" s="24">
        <v>5800</v>
      </c>
      <c r="AA34" s="24">
        <v>4600</v>
      </c>
      <c r="AB34" s="24">
        <v>0</v>
      </c>
      <c r="AC34" s="24">
        <v>0</v>
      </c>
      <c r="AD34" s="24">
        <v>2400</v>
      </c>
      <c r="AE34" s="24">
        <v>0</v>
      </c>
      <c r="AF34" s="24">
        <v>0</v>
      </c>
      <c r="AG34" s="24">
        <v>0</v>
      </c>
      <c r="AH34" s="24">
        <v>31400</v>
      </c>
      <c r="AI34" s="24">
        <v>0</v>
      </c>
      <c r="AJ34" s="24">
        <v>58100</v>
      </c>
      <c r="AK34" s="24">
        <v>10300</v>
      </c>
      <c r="AL34" s="24">
        <v>0</v>
      </c>
      <c r="AM34" s="24">
        <v>0</v>
      </c>
      <c r="AN34" s="24">
        <v>1200</v>
      </c>
      <c r="AO34" s="24">
        <v>200</v>
      </c>
      <c r="AP34" s="24">
        <v>200</v>
      </c>
      <c r="AQ34" s="24">
        <v>1480</v>
      </c>
      <c r="AR34" s="24">
        <v>760</v>
      </c>
      <c r="AS34" s="24">
        <v>0</v>
      </c>
      <c r="AT34" s="24">
        <v>14140</v>
      </c>
      <c r="AU34" s="24">
        <v>200</v>
      </c>
      <c r="AV34" s="24">
        <v>650</v>
      </c>
      <c r="AW34" s="24">
        <v>0</v>
      </c>
      <c r="AX34" s="24">
        <v>0</v>
      </c>
      <c r="AY34" s="24">
        <v>850</v>
      </c>
      <c r="AZ34" s="24">
        <v>35940</v>
      </c>
      <c r="BA34" s="24">
        <v>8985</v>
      </c>
      <c r="BB34" s="24">
        <v>37150</v>
      </c>
      <c r="BC34" s="24">
        <v>46135</v>
      </c>
      <c r="BD34" s="24">
        <v>0</v>
      </c>
      <c r="BE34" s="24"/>
      <c r="BF34" s="24"/>
      <c r="BG34" s="24">
        <v>46135</v>
      </c>
      <c r="BH34" s="29">
        <v>0.24752262765107008</v>
      </c>
      <c r="BI34" s="30">
        <v>46135</v>
      </c>
      <c r="BJ34" s="31">
        <v>0.24752262765107008</v>
      </c>
      <c r="BK34" s="27" t="s">
        <v>1251</v>
      </c>
      <c r="BL34" s="21" t="s">
        <v>65</v>
      </c>
      <c r="BM34" s="21" t="s">
        <v>1044</v>
      </c>
      <c r="BN34" s="21" t="s">
        <v>1252</v>
      </c>
      <c r="BO34" s="21">
        <v>623419482</v>
      </c>
      <c r="BP34" s="21" t="s">
        <v>1253</v>
      </c>
    </row>
    <row r="35" spans="1:68" x14ac:dyDescent="0.35">
      <c r="A35" s="20">
        <v>43986.635821759257</v>
      </c>
      <c r="B35" s="36" t="s">
        <v>65</v>
      </c>
      <c r="C35" s="22" t="s">
        <v>65</v>
      </c>
      <c r="D35" s="22"/>
      <c r="E35" s="23" t="s">
        <v>985</v>
      </c>
      <c r="F35" s="23" t="s">
        <v>974</v>
      </c>
      <c r="G35" s="23" t="s">
        <v>974</v>
      </c>
      <c r="H35" s="23" t="s">
        <v>974</v>
      </c>
      <c r="I35" s="21" t="s">
        <v>327</v>
      </c>
      <c r="J35" s="21" t="s">
        <v>389</v>
      </c>
      <c r="K35" s="21">
        <v>1</v>
      </c>
      <c r="L35" s="21" t="s">
        <v>1254</v>
      </c>
      <c r="M35" s="21" t="s">
        <v>1255</v>
      </c>
      <c r="N35" s="21" t="s">
        <v>1256</v>
      </c>
      <c r="O35" s="21" t="s">
        <v>1257</v>
      </c>
      <c r="P35" s="21" t="s">
        <v>1109</v>
      </c>
      <c r="Q35" s="21" t="s">
        <v>1258</v>
      </c>
      <c r="R35" s="21" t="s">
        <v>1259</v>
      </c>
      <c r="S35" s="21" t="s">
        <v>1260</v>
      </c>
      <c r="T35" s="24">
        <v>3730552</v>
      </c>
      <c r="U35" s="24">
        <v>1010201</v>
      </c>
      <c r="V35" s="24">
        <v>126144</v>
      </c>
      <c r="W35" s="24">
        <v>0</v>
      </c>
      <c r="X35" s="24">
        <v>374777</v>
      </c>
      <c r="Y35" s="24">
        <v>950419</v>
      </c>
      <c r="Z35" s="24">
        <v>0</v>
      </c>
      <c r="AA35" s="24">
        <v>337253</v>
      </c>
      <c r="AB35" s="24">
        <v>0</v>
      </c>
      <c r="AC35" s="24">
        <v>0</v>
      </c>
      <c r="AD35" s="24">
        <v>480881</v>
      </c>
      <c r="AE35" s="24">
        <v>1439253</v>
      </c>
      <c r="AF35" s="24">
        <v>0</v>
      </c>
      <c r="AG35" s="24">
        <v>0</v>
      </c>
      <c r="AH35" s="24">
        <v>0</v>
      </c>
      <c r="AI35" s="24">
        <v>10000</v>
      </c>
      <c r="AJ35" s="24">
        <v>4728928</v>
      </c>
      <c r="AK35" s="24">
        <v>479000</v>
      </c>
      <c r="AL35" s="24">
        <v>0</v>
      </c>
      <c r="AM35" s="24">
        <v>0</v>
      </c>
      <c r="AN35" s="24">
        <v>0</v>
      </c>
      <c r="AO35" s="24">
        <v>0</v>
      </c>
      <c r="AP35" s="24">
        <v>0</v>
      </c>
      <c r="AQ35" s="24">
        <v>31000</v>
      </c>
      <c r="AR35" s="24">
        <v>0</v>
      </c>
      <c r="AS35" s="24">
        <v>18500</v>
      </c>
      <c r="AT35" s="24">
        <v>528500</v>
      </c>
      <c r="AU35" s="24">
        <v>0</v>
      </c>
      <c r="AV35" s="24">
        <v>0</v>
      </c>
      <c r="AW35" s="24">
        <v>0</v>
      </c>
      <c r="AX35" s="24">
        <v>0</v>
      </c>
      <c r="AY35" s="24">
        <v>0</v>
      </c>
      <c r="AZ35" s="24">
        <v>2867756</v>
      </c>
      <c r="BA35" s="24">
        <v>716939</v>
      </c>
      <c r="BB35" s="24">
        <v>2389672</v>
      </c>
      <c r="BC35" s="24">
        <v>3106611</v>
      </c>
      <c r="BD35" s="24">
        <v>623941</v>
      </c>
      <c r="BE35" s="24" t="s">
        <v>988</v>
      </c>
      <c r="BF35" s="24" t="s">
        <v>1113</v>
      </c>
      <c r="BG35" s="24">
        <v>3730552</v>
      </c>
      <c r="BH35" s="29">
        <v>1</v>
      </c>
      <c r="BI35" s="30">
        <v>3730552</v>
      </c>
      <c r="BJ35" s="31">
        <v>1</v>
      </c>
      <c r="BK35" s="27" t="s">
        <v>1261</v>
      </c>
      <c r="BL35" s="21" t="s">
        <v>65</v>
      </c>
      <c r="BM35" s="21" t="s">
        <v>1262</v>
      </c>
      <c r="BN35" s="21" t="s">
        <v>1263</v>
      </c>
      <c r="BO35" s="21">
        <v>621020340</v>
      </c>
      <c r="BP35" s="21" t="s">
        <v>1264</v>
      </c>
    </row>
    <row r="36" spans="1:68" x14ac:dyDescent="0.35">
      <c r="A36" s="20">
        <v>43993.557662037027</v>
      </c>
      <c r="B36" s="36" t="s">
        <v>65</v>
      </c>
      <c r="C36" s="22" t="s">
        <v>65</v>
      </c>
      <c r="D36" s="22" t="s">
        <v>1265</v>
      </c>
      <c r="E36" s="23" t="s">
        <v>985</v>
      </c>
      <c r="F36" s="23" t="s">
        <v>974</v>
      </c>
      <c r="G36" s="23" t="s">
        <v>974</v>
      </c>
      <c r="H36" s="23" t="s">
        <v>974</v>
      </c>
      <c r="I36" s="21" t="s">
        <v>331</v>
      </c>
      <c r="J36" s="21" t="s">
        <v>891</v>
      </c>
      <c r="K36" s="21">
        <v>1</v>
      </c>
      <c r="L36" s="21" t="s">
        <v>1266</v>
      </c>
      <c r="M36" s="21" t="s">
        <v>1267</v>
      </c>
      <c r="N36" s="21" t="s">
        <v>1268</v>
      </c>
      <c r="O36" s="21" t="s">
        <v>1269</v>
      </c>
      <c r="P36" s="21" t="s">
        <v>1270</v>
      </c>
      <c r="Q36" s="21" t="s">
        <v>1271</v>
      </c>
      <c r="R36" s="21" t="s">
        <v>1272</v>
      </c>
      <c r="S36" s="21" t="s">
        <v>1273</v>
      </c>
      <c r="T36" s="24">
        <v>473990</v>
      </c>
      <c r="U36" s="24">
        <v>18476</v>
      </c>
      <c r="V36" s="24">
        <v>0</v>
      </c>
      <c r="W36" s="24">
        <v>0</v>
      </c>
      <c r="X36" s="24">
        <v>0</v>
      </c>
      <c r="Y36" s="24">
        <v>0</v>
      </c>
      <c r="Z36" s="24">
        <v>0</v>
      </c>
      <c r="AA36" s="24">
        <v>6240</v>
      </c>
      <c r="AB36" s="24">
        <v>0</v>
      </c>
      <c r="AC36" s="24">
        <v>0</v>
      </c>
      <c r="AD36" s="24">
        <v>1775</v>
      </c>
      <c r="AE36" s="24">
        <v>0</v>
      </c>
      <c r="AF36" s="24">
        <v>0</v>
      </c>
      <c r="AG36" s="24">
        <v>0</v>
      </c>
      <c r="AH36" s="24">
        <v>0</v>
      </c>
      <c r="AI36" s="24">
        <v>0</v>
      </c>
      <c r="AJ36" s="24">
        <v>26491</v>
      </c>
      <c r="AK36" s="24">
        <v>25348</v>
      </c>
      <c r="AL36" s="24">
        <v>0</v>
      </c>
      <c r="AM36" s="24">
        <v>0</v>
      </c>
      <c r="AN36" s="24">
        <v>0</v>
      </c>
      <c r="AO36" s="24">
        <v>0</v>
      </c>
      <c r="AP36" s="24">
        <v>0</v>
      </c>
      <c r="AQ36" s="24">
        <v>0</v>
      </c>
      <c r="AR36" s="24">
        <v>0</v>
      </c>
      <c r="AS36" s="24">
        <v>0</v>
      </c>
      <c r="AT36" s="24">
        <v>25348</v>
      </c>
      <c r="AU36" s="24">
        <v>0</v>
      </c>
      <c r="AV36" s="24">
        <v>0</v>
      </c>
      <c r="AW36" s="24">
        <v>0</v>
      </c>
      <c r="AX36" s="24">
        <v>0</v>
      </c>
      <c r="AY36" s="24">
        <v>0</v>
      </c>
      <c r="AZ36" s="24">
        <v>51839</v>
      </c>
      <c r="BA36" s="24">
        <v>12960</v>
      </c>
      <c r="BB36" s="24">
        <v>0</v>
      </c>
      <c r="BC36" s="24">
        <v>12960</v>
      </c>
      <c r="BD36" s="24">
        <v>0</v>
      </c>
      <c r="BE36" s="24"/>
      <c r="BF36" s="24"/>
      <c r="BG36" s="24">
        <v>12960</v>
      </c>
      <c r="BH36" s="29">
        <v>2.734234899470453E-2</v>
      </c>
      <c r="BI36" s="30">
        <v>12960</v>
      </c>
      <c r="BJ36" s="31">
        <v>2.734234899470453E-2</v>
      </c>
      <c r="BK36" s="27" t="s">
        <v>1274</v>
      </c>
      <c r="BL36" s="21" t="s">
        <v>65</v>
      </c>
      <c r="BM36" s="21" t="s">
        <v>1009</v>
      </c>
      <c r="BN36" s="21" t="s">
        <v>1275</v>
      </c>
      <c r="BO36" s="21">
        <v>623469905</v>
      </c>
      <c r="BP36" s="21" t="s">
        <v>1022</v>
      </c>
    </row>
    <row r="37" spans="1:68" x14ac:dyDescent="0.35">
      <c r="A37" s="20">
        <v>44057.393576388888</v>
      </c>
      <c r="B37" s="36" t="s">
        <v>972</v>
      </c>
      <c r="C37" s="22" t="s">
        <v>72</v>
      </c>
      <c r="D37" s="21"/>
      <c r="E37" s="23" t="s">
        <v>973</v>
      </c>
      <c r="F37" s="23" t="s">
        <v>974</v>
      </c>
      <c r="G37" s="23" t="s">
        <v>975</v>
      </c>
      <c r="H37" s="23" t="s">
        <v>974</v>
      </c>
      <c r="I37" s="21" t="s">
        <v>331</v>
      </c>
      <c r="J37" s="21" t="s">
        <v>891</v>
      </c>
      <c r="K37" s="21">
        <v>1</v>
      </c>
      <c r="L37" s="21" t="s">
        <v>1266</v>
      </c>
      <c r="M37" s="21" t="s">
        <v>1267</v>
      </c>
      <c r="N37" s="21" t="s">
        <v>1268</v>
      </c>
      <c r="O37" s="21" t="s">
        <v>1269</v>
      </c>
      <c r="P37" s="21" t="s">
        <v>1276</v>
      </c>
      <c r="Q37" s="21" t="s">
        <v>1271</v>
      </c>
      <c r="R37" s="21" t="s">
        <v>1272</v>
      </c>
      <c r="S37" s="21" t="s">
        <v>1273</v>
      </c>
      <c r="T37" s="24">
        <v>473990</v>
      </c>
      <c r="U37" s="24">
        <v>5443</v>
      </c>
      <c r="V37" s="24">
        <v>0</v>
      </c>
      <c r="W37" s="24">
        <v>0</v>
      </c>
      <c r="X37" s="24">
        <v>0</v>
      </c>
      <c r="Y37" s="24">
        <v>6245</v>
      </c>
      <c r="Z37" s="24">
        <v>0</v>
      </c>
      <c r="AA37" s="24">
        <v>11489</v>
      </c>
      <c r="AB37" s="24">
        <v>0</v>
      </c>
      <c r="AC37" s="24">
        <v>0</v>
      </c>
      <c r="AD37" s="24">
        <v>20635</v>
      </c>
      <c r="AE37" s="24">
        <v>0</v>
      </c>
      <c r="AF37" s="24">
        <v>0</v>
      </c>
      <c r="AG37" s="24">
        <v>0</v>
      </c>
      <c r="AH37" s="24">
        <v>0</v>
      </c>
      <c r="AI37" s="24">
        <v>0</v>
      </c>
      <c r="AJ37" s="24">
        <v>43812</v>
      </c>
      <c r="AK37" s="24">
        <v>0</v>
      </c>
      <c r="AL37" s="24">
        <v>0</v>
      </c>
      <c r="AM37" s="24">
        <v>0</v>
      </c>
      <c r="AN37" s="24">
        <v>0</v>
      </c>
      <c r="AO37" s="24">
        <v>0</v>
      </c>
      <c r="AP37" s="24">
        <v>0</v>
      </c>
      <c r="AQ37" s="24">
        <v>2816</v>
      </c>
      <c r="AR37" s="24">
        <v>0</v>
      </c>
      <c r="AS37" s="24">
        <v>0</v>
      </c>
      <c r="AT37" s="24">
        <v>2816</v>
      </c>
      <c r="AU37" s="24">
        <v>0</v>
      </c>
      <c r="AV37" s="24">
        <v>4246</v>
      </c>
      <c r="AW37" s="24">
        <v>0</v>
      </c>
      <c r="AX37" s="24">
        <v>0</v>
      </c>
      <c r="AY37" s="24">
        <v>4246</v>
      </c>
      <c r="AZ37" s="24">
        <v>40383</v>
      </c>
      <c r="BA37" s="24">
        <v>10096</v>
      </c>
      <c r="BB37" s="24">
        <v>10491</v>
      </c>
      <c r="BC37" s="24">
        <v>20587</v>
      </c>
      <c r="BD37" s="24">
        <v>112861</v>
      </c>
      <c r="BE37" s="21"/>
      <c r="BF37" s="21"/>
      <c r="BG37" s="24">
        <v>133448</v>
      </c>
      <c r="BH37" s="29">
        <v>0.28154180467942364</v>
      </c>
      <c r="BI37" s="30">
        <v>133448</v>
      </c>
      <c r="BJ37" s="31">
        <v>0.28154180467942364</v>
      </c>
      <c r="BK37" s="27" t="s">
        <v>1277</v>
      </c>
      <c r="BL37" s="21" t="s">
        <v>65</v>
      </c>
      <c r="BM37" s="21" t="s">
        <v>1009</v>
      </c>
      <c r="BN37" s="21" t="s">
        <v>1275</v>
      </c>
      <c r="BO37" s="33">
        <v>647480677</v>
      </c>
      <c r="BP37" s="21" t="s">
        <v>1022</v>
      </c>
    </row>
    <row r="38" spans="1:68" x14ac:dyDescent="0.35">
      <c r="A38" s="20">
        <v>43987.558564814812</v>
      </c>
      <c r="B38" s="36" t="s">
        <v>972</v>
      </c>
      <c r="C38" s="22" t="s">
        <v>72</v>
      </c>
      <c r="D38" s="22"/>
      <c r="E38" s="23" t="s">
        <v>973</v>
      </c>
      <c r="F38" s="23" t="s">
        <v>975</v>
      </c>
      <c r="G38" s="23" t="s">
        <v>974</v>
      </c>
      <c r="H38" s="23" t="s">
        <v>974</v>
      </c>
      <c r="I38" s="21" t="s">
        <v>333</v>
      </c>
      <c r="J38" s="21" t="s">
        <v>307</v>
      </c>
      <c r="K38" s="21">
        <v>1</v>
      </c>
      <c r="L38" s="21" t="s">
        <v>1109</v>
      </c>
      <c r="M38" s="21" t="s">
        <v>1278</v>
      </c>
      <c r="N38" s="21" t="s">
        <v>1279</v>
      </c>
      <c r="O38" s="21" t="s">
        <v>1280</v>
      </c>
      <c r="P38" s="21" t="s">
        <v>1281</v>
      </c>
      <c r="Q38" s="21" t="s">
        <v>1282</v>
      </c>
      <c r="R38" s="21" t="s">
        <v>1279</v>
      </c>
      <c r="S38" s="21" t="s">
        <v>1283</v>
      </c>
      <c r="T38" s="24">
        <v>1752069</v>
      </c>
      <c r="U38" s="24">
        <v>16495</v>
      </c>
      <c r="V38" s="24">
        <v>0</v>
      </c>
      <c r="W38" s="24">
        <v>0</v>
      </c>
      <c r="X38" s="24">
        <v>0</v>
      </c>
      <c r="Y38" s="24">
        <v>0</v>
      </c>
      <c r="Z38" s="24">
        <v>0</v>
      </c>
      <c r="AA38" s="24">
        <v>0</v>
      </c>
      <c r="AB38" s="24">
        <v>0</v>
      </c>
      <c r="AC38" s="24">
        <v>0</v>
      </c>
      <c r="AD38" s="24">
        <v>0</v>
      </c>
      <c r="AE38" s="24">
        <v>0</v>
      </c>
      <c r="AF38" s="24">
        <v>0</v>
      </c>
      <c r="AG38" s="24">
        <v>0</v>
      </c>
      <c r="AH38" s="24">
        <v>0</v>
      </c>
      <c r="AI38" s="24">
        <v>0</v>
      </c>
      <c r="AJ38" s="24">
        <v>16495</v>
      </c>
      <c r="AK38" s="24">
        <v>0</v>
      </c>
      <c r="AL38" s="24">
        <v>0</v>
      </c>
      <c r="AM38" s="24">
        <v>0</v>
      </c>
      <c r="AN38" s="24">
        <v>0</v>
      </c>
      <c r="AO38" s="24">
        <v>0</v>
      </c>
      <c r="AP38" s="24">
        <v>0</v>
      </c>
      <c r="AQ38" s="24">
        <v>0</v>
      </c>
      <c r="AR38" s="24">
        <v>0</v>
      </c>
      <c r="AS38" s="24">
        <v>0</v>
      </c>
      <c r="AT38" s="24">
        <v>0</v>
      </c>
      <c r="AU38" s="24">
        <v>0</v>
      </c>
      <c r="AV38" s="24">
        <v>0</v>
      </c>
      <c r="AW38" s="24">
        <v>0</v>
      </c>
      <c r="AX38" s="24">
        <v>0</v>
      </c>
      <c r="AY38" s="24">
        <v>0</v>
      </c>
      <c r="AZ38" s="24">
        <v>16495</v>
      </c>
      <c r="BA38" s="24">
        <v>4124</v>
      </c>
      <c r="BB38" s="24">
        <v>0</v>
      </c>
      <c r="BC38" s="24">
        <v>4124</v>
      </c>
      <c r="BD38" s="24">
        <v>0</v>
      </c>
      <c r="BE38" s="24"/>
      <c r="BF38" s="24"/>
      <c r="BG38" s="24">
        <v>4124</v>
      </c>
      <c r="BH38" s="29">
        <v>2.353788577961256E-3</v>
      </c>
      <c r="BI38" s="30">
        <v>408285</v>
      </c>
      <c r="BJ38" s="31">
        <v>0.23303020600216087</v>
      </c>
      <c r="BK38" s="27" t="s">
        <v>1284</v>
      </c>
      <c r="BL38" s="21" t="s">
        <v>65</v>
      </c>
      <c r="BM38" s="21" t="s">
        <v>1056</v>
      </c>
      <c r="BN38" s="21" t="s">
        <v>1285</v>
      </c>
      <c r="BO38" s="21">
        <v>621371000</v>
      </c>
      <c r="BP38" s="21" t="s">
        <v>1286</v>
      </c>
    </row>
    <row r="39" spans="1:68" x14ac:dyDescent="0.35">
      <c r="A39" s="20">
        <v>43987.603101851862</v>
      </c>
      <c r="B39" s="36" t="s">
        <v>65</v>
      </c>
      <c r="C39" s="22" t="s">
        <v>65</v>
      </c>
      <c r="D39" s="22"/>
      <c r="E39" s="23" t="s">
        <v>985</v>
      </c>
      <c r="F39" s="23" t="s">
        <v>974</v>
      </c>
      <c r="G39" s="23" t="s">
        <v>974</v>
      </c>
      <c r="H39" s="23" t="s">
        <v>974</v>
      </c>
      <c r="I39" s="21" t="s">
        <v>333</v>
      </c>
      <c r="J39" s="21" t="s">
        <v>307</v>
      </c>
      <c r="K39" s="21">
        <v>1</v>
      </c>
      <c r="L39" s="21" t="s">
        <v>1109</v>
      </c>
      <c r="M39" s="21" t="s">
        <v>1278</v>
      </c>
      <c r="N39" s="21" t="s">
        <v>1279</v>
      </c>
      <c r="O39" s="21" t="s">
        <v>1280</v>
      </c>
      <c r="P39" s="21" t="s">
        <v>1281</v>
      </c>
      <c r="Q39" s="21" t="s">
        <v>1282</v>
      </c>
      <c r="R39" s="21" t="s">
        <v>1279</v>
      </c>
      <c r="S39" s="21" t="s">
        <v>1283</v>
      </c>
      <c r="T39" s="24">
        <v>1752069</v>
      </c>
      <c r="U39" s="24">
        <v>65979</v>
      </c>
      <c r="V39" s="24">
        <v>0</v>
      </c>
      <c r="W39" s="24">
        <v>0</v>
      </c>
      <c r="X39" s="24">
        <v>0</v>
      </c>
      <c r="Y39" s="24">
        <v>581</v>
      </c>
      <c r="Z39" s="24">
        <v>0</v>
      </c>
      <c r="AA39" s="24">
        <v>0</v>
      </c>
      <c r="AB39" s="24">
        <v>0</v>
      </c>
      <c r="AC39" s="24">
        <v>0</v>
      </c>
      <c r="AD39" s="24">
        <v>80940</v>
      </c>
      <c r="AE39" s="24">
        <v>281654</v>
      </c>
      <c r="AF39" s="24">
        <v>0</v>
      </c>
      <c r="AG39" s="24">
        <v>40000</v>
      </c>
      <c r="AH39" s="24">
        <v>0</v>
      </c>
      <c r="AI39" s="24">
        <v>0</v>
      </c>
      <c r="AJ39" s="24">
        <v>469154</v>
      </c>
      <c r="AK39" s="24">
        <v>0</v>
      </c>
      <c r="AL39" s="24">
        <v>0</v>
      </c>
      <c r="AM39" s="24">
        <v>0</v>
      </c>
      <c r="AN39" s="24">
        <v>0</v>
      </c>
      <c r="AO39" s="24">
        <v>0</v>
      </c>
      <c r="AP39" s="24">
        <v>0</v>
      </c>
      <c r="AQ39" s="24">
        <v>8000</v>
      </c>
      <c r="AR39" s="24">
        <v>0</v>
      </c>
      <c r="AS39" s="24">
        <v>0</v>
      </c>
      <c r="AT39" s="24">
        <v>8000</v>
      </c>
      <c r="AU39" s="24">
        <v>0</v>
      </c>
      <c r="AV39" s="24">
        <v>0</v>
      </c>
      <c r="AW39" s="24">
        <v>0</v>
      </c>
      <c r="AX39" s="24">
        <v>0</v>
      </c>
      <c r="AY39" s="24">
        <v>0</v>
      </c>
      <c r="AZ39" s="24">
        <v>154919</v>
      </c>
      <c r="BA39" s="24">
        <v>38730</v>
      </c>
      <c r="BB39" s="24">
        <v>322235</v>
      </c>
      <c r="BC39" s="24">
        <v>360965</v>
      </c>
      <c r="BD39" s="24">
        <v>99530</v>
      </c>
      <c r="BE39" s="24" t="s">
        <v>988</v>
      </c>
      <c r="BF39" s="24"/>
      <c r="BG39" s="24">
        <v>460495</v>
      </c>
      <c r="BH39" s="29">
        <v>0.26282926071975476</v>
      </c>
      <c r="BI39" s="30">
        <v>460495</v>
      </c>
      <c r="BJ39" s="31">
        <v>0.26282926071975476</v>
      </c>
      <c r="BK39" s="27" t="s">
        <v>1287</v>
      </c>
      <c r="BL39" s="21" t="s">
        <v>65</v>
      </c>
      <c r="BM39" s="21" t="s">
        <v>1056</v>
      </c>
      <c r="BN39" s="21" t="s">
        <v>1285</v>
      </c>
      <c r="BO39" s="21">
        <v>621396335</v>
      </c>
      <c r="BP39" s="21" t="s">
        <v>1286</v>
      </c>
    </row>
    <row r="40" spans="1:68" x14ac:dyDescent="0.35">
      <c r="A40" s="20">
        <v>43993.741666666669</v>
      </c>
      <c r="B40" s="36" t="s">
        <v>65</v>
      </c>
      <c r="C40" s="22" t="s">
        <v>65</v>
      </c>
      <c r="D40" s="22"/>
      <c r="E40" s="23" t="s">
        <v>985</v>
      </c>
      <c r="F40" s="23" t="s">
        <v>974</v>
      </c>
      <c r="G40" s="23" t="s">
        <v>974</v>
      </c>
      <c r="H40" s="23" t="s">
        <v>974</v>
      </c>
      <c r="I40" s="21" t="s">
        <v>335</v>
      </c>
      <c r="J40" s="21" t="s">
        <v>389</v>
      </c>
      <c r="K40" s="21">
        <v>1</v>
      </c>
      <c r="L40" s="21" t="s">
        <v>1288</v>
      </c>
      <c r="M40" s="21" t="s">
        <v>987</v>
      </c>
      <c r="N40" s="21" t="s">
        <v>1289</v>
      </c>
      <c r="O40" s="21" t="s">
        <v>1290</v>
      </c>
      <c r="P40" s="21" t="s">
        <v>1291</v>
      </c>
      <c r="Q40" s="21" t="s">
        <v>1292</v>
      </c>
      <c r="R40" s="21" t="s">
        <v>1289</v>
      </c>
      <c r="S40" s="21" t="s">
        <v>1290</v>
      </c>
      <c r="T40" s="24">
        <v>737699</v>
      </c>
      <c r="U40" s="24">
        <v>0</v>
      </c>
      <c r="V40" s="24">
        <v>0</v>
      </c>
      <c r="W40" s="24">
        <v>2550</v>
      </c>
      <c r="X40" s="24">
        <v>0</v>
      </c>
      <c r="Y40" s="24">
        <v>34745</v>
      </c>
      <c r="Z40" s="24">
        <v>0</v>
      </c>
      <c r="AA40" s="24">
        <v>2185</v>
      </c>
      <c r="AB40" s="24">
        <v>3900</v>
      </c>
      <c r="AC40" s="24">
        <v>0</v>
      </c>
      <c r="AD40" s="24">
        <v>23262</v>
      </c>
      <c r="AE40" s="24">
        <v>0</v>
      </c>
      <c r="AF40" s="24">
        <v>0</v>
      </c>
      <c r="AG40" s="24">
        <v>0</v>
      </c>
      <c r="AH40" s="24">
        <v>0</v>
      </c>
      <c r="AI40" s="24">
        <v>0</v>
      </c>
      <c r="AJ40" s="24">
        <v>66642</v>
      </c>
      <c r="AK40" s="24">
        <v>33100</v>
      </c>
      <c r="AL40" s="24">
        <v>0</v>
      </c>
      <c r="AM40" s="24">
        <v>0</v>
      </c>
      <c r="AN40" s="24">
        <v>0</v>
      </c>
      <c r="AO40" s="24">
        <v>1277</v>
      </c>
      <c r="AP40" s="24">
        <v>0</v>
      </c>
      <c r="AQ40" s="24">
        <v>10223</v>
      </c>
      <c r="AR40" s="24">
        <v>0</v>
      </c>
      <c r="AS40" s="24">
        <v>0</v>
      </c>
      <c r="AT40" s="24">
        <v>44600</v>
      </c>
      <c r="AU40" s="24">
        <v>0</v>
      </c>
      <c r="AV40" s="24">
        <v>0</v>
      </c>
      <c r="AW40" s="24">
        <v>0</v>
      </c>
      <c r="AX40" s="24">
        <v>0</v>
      </c>
      <c r="AY40" s="24">
        <v>0</v>
      </c>
      <c r="AZ40" s="24">
        <v>72597</v>
      </c>
      <c r="BA40" s="24">
        <v>18149</v>
      </c>
      <c r="BB40" s="24">
        <v>38645</v>
      </c>
      <c r="BC40" s="24">
        <v>56794</v>
      </c>
      <c r="BD40" s="24">
        <v>27784</v>
      </c>
      <c r="BE40" s="24" t="s">
        <v>1007</v>
      </c>
      <c r="BF40" s="24"/>
      <c r="BG40" s="24">
        <v>84578</v>
      </c>
      <c r="BH40" s="29">
        <v>0.11465109753436022</v>
      </c>
      <c r="BI40" s="30">
        <v>84578</v>
      </c>
      <c r="BJ40" s="31">
        <v>0.11465109753436022</v>
      </c>
      <c r="BK40" s="27" t="s">
        <v>1293</v>
      </c>
      <c r="BL40" s="21" t="s">
        <v>65</v>
      </c>
      <c r="BM40" s="21" t="s">
        <v>1044</v>
      </c>
      <c r="BN40" s="21" t="s">
        <v>1294</v>
      </c>
      <c r="BO40" s="21">
        <v>623578785</v>
      </c>
      <c r="BP40" s="21" t="s">
        <v>1295</v>
      </c>
    </row>
    <row r="41" spans="1:68" x14ac:dyDescent="0.35">
      <c r="A41" s="32">
        <v>43994.653321759259</v>
      </c>
      <c r="B41" s="36" t="s">
        <v>65</v>
      </c>
      <c r="C41" s="22" t="s">
        <v>65</v>
      </c>
      <c r="D41" s="22"/>
      <c r="E41" s="23" t="s">
        <v>985</v>
      </c>
      <c r="F41" s="23" t="s">
        <v>974</v>
      </c>
      <c r="G41" s="23" t="s">
        <v>974</v>
      </c>
      <c r="H41" s="23" t="s">
        <v>974</v>
      </c>
      <c r="I41" s="21" t="s">
        <v>336</v>
      </c>
      <c r="J41" s="21" t="s">
        <v>891</v>
      </c>
      <c r="K41" s="21">
        <v>1</v>
      </c>
      <c r="L41" s="21" t="s">
        <v>1296</v>
      </c>
      <c r="M41" s="21" t="s">
        <v>1297</v>
      </c>
      <c r="N41" s="21" t="s">
        <v>1298</v>
      </c>
      <c r="O41" s="21" t="s">
        <v>1299</v>
      </c>
      <c r="P41" s="21" t="s">
        <v>1296</v>
      </c>
      <c r="Q41" s="21" t="s">
        <v>1297</v>
      </c>
      <c r="R41" s="21" t="s">
        <v>1298</v>
      </c>
      <c r="S41" s="21" t="s">
        <v>1299</v>
      </c>
      <c r="T41" s="24">
        <v>413330</v>
      </c>
      <c r="U41" s="24">
        <v>0</v>
      </c>
      <c r="V41" s="24">
        <v>0</v>
      </c>
      <c r="W41" s="24">
        <v>0</v>
      </c>
      <c r="X41" s="24">
        <v>0</v>
      </c>
      <c r="Y41" s="24">
        <v>32000</v>
      </c>
      <c r="Z41" s="24">
        <v>0</v>
      </c>
      <c r="AA41" s="24">
        <v>0</v>
      </c>
      <c r="AB41" s="24">
        <v>0</v>
      </c>
      <c r="AC41" s="24">
        <v>0</v>
      </c>
      <c r="AD41" s="24">
        <v>2000</v>
      </c>
      <c r="AE41" s="24">
        <v>0</v>
      </c>
      <c r="AF41" s="24">
        <v>0</v>
      </c>
      <c r="AG41" s="24">
        <v>0</v>
      </c>
      <c r="AH41" s="24">
        <v>0</v>
      </c>
      <c r="AI41" s="24">
        <v>0</v>
      </c>
      <c r="AJ41" s="24">
        <v>34000</v>
      </c>
      <c r="AK41" s="24">
        <v>0</v>
      </c>
      <c r="AL41" s="24">
        <v>0</v>
      </c>
      <c r="AM41" s="24">
        <v>0</v>
      </c>
      <c r="AN41" s="24">
        <v>0</v>
      </c>
      <c r="AO41" s="24">
        <v>0</v>
      </c>
      <c r="AP41" s="24">
        <v>0</v>
      </c>
      <c r="AQ41" s="24">
        <v>0</v>
      </c>
      <c r="AR41" s="24">
        <v>0</v>
      </c>
      <c r="AS41" s="24">
        <v>0</v>
      </c>
      <c r="AT41" s="24">
        <v>0</v>
      </c>
      <c r="AU41" s="24">
        <v>0</v>
      </c>
      <c r="AV41" s="24">
        <v>0</v>
      </c>
      <c r="AW41" s="24">
        <v>0</v>
      </c>
      <c r="AX41" s="24">
        <v>0</v>
      </c>
      <c r="AY41" s="24">
        <v>0</v>
      </c>
      <c r="AZ41" s="24">
        <v>2000</v>
      </c>
      <c r="BA41" s="24">
        <v>500</v>
      </c>
      <c r="BB41" s="24">
        <v>32000</v>
      </c>
      <c r="BC41" s="24">
        <v>32500</v>
      </c>
      <c r="BD41" s="24">
        <v>11500</v>
      </c>
      <c r="BE41" s="24" t="s">
        <v>1007</v>
      </c>
      <c r="BF41" s="24"/>
      <c r="BG41" s="24">
        <v>44000</v>
      </c>
      <c r="BH41" s="29">
        <v>0.10645247139089832</v>
      </c>
      <c r="BI41" s="30">
        <v>44000</v>
      </c>
      <c r="BJ41" s="31">
        <v>0.10645247139089832</v>
      </c>
      <c r="BK41" s="27" t="s">
        <v>1300</v>
      </c>
      <c r="BL41" s="21" t="s">
        <v>65</v>
      </c>
      <c r="BM41" s="21" t="s">
        <v>1235</v>
      </c>
      <c r="BN41" s="21" t="s">
        <v>1301</v>
      </c>
      <c r="BO41" s="21">
        <v>623927553</v>
      </c>
      <c r="BP41" s="21" t="s">
        <v>1302</v>
      </c>
    </row>
    <row r="42" spans="1:68" x14ac:dyDescent="0.35">
      <c r="A42" s="32">
        <v>43994.557118055563</v>
      </c>
      <c r="B42" s="36" t="s">
        <v>65</v>
      </c>
      <c r="C42" s="22" t="s">
        <v>65</v>
      </c>
      <c r="D42" s="22"/>
      <c r="E42" s="23" t="s">
        <v>985</v>
      </c>
      <c r="F42" s="23" t="s">
        <v>974</v>
      </c>
      <c r="G42" s="23" t="s">
        <v>974</v>
      </c>
      <c r="H42" s="23" t="s">
        <v>974</v>
      </c>
      <c r="I42" s="21" t="s">
        <v>337</v>
      </c>
      <c r="J42" s="21" t="s">
        <v>611</v>
      </c>
      <c r="K42" s="21">
        <v>1</v>
      </c>
      <c r="L42" s="21" t="s">
        <v>1303</v>
      </c>
      <c r="M42" s="21" t="s">
        <v>1304</v>
      </c>
      <c r="N42" s="21" t="s">
        <v>1305</v>
      </c>
      <c r="O42" s="21" t="s">
        <v>1306</v>
      </c>
      <c r="P42" s="21" t="s">
        <v>1307</v>
      </c>
      <c r="Q42" s="21" t="s">
        <v>1308</v>
      </c>
      <c r="R42" s="21" t="s">
        <v>1309</v>
      </c>
      <c r="S42" s="21" t="s">
        <v>1310</v>
      </c>
      <c r="T42" s="24">
        <v>3284247</v>
      </c>
      <c r="U42" s="24">
        <v>40620</v>
      </c>
      <c r="V42" s="24">
        <v>0</v>
      </c>
      <c r="W42" s="24">
        <v>0</v>
      </c>
      <c r="X42" s="24">
        <v>0</v>
      </c>
      <c r="Y42" s="24">
        <v>13655</v>
      </c>
      <c r="Z42" s="24">
        <v>0</v>
      </c>
      <c r="AA42" s="24">
        <v>3604</v>
      </c>
      <c r="AB42" s="24">
        <v>0</v>
      </c>
      <c r="AC42" s="24">
        <v>0</v>
      </c>
      <c r="AD42" s="24">
        <v>50794</v>
      </c>
      <c r="AE42" s="24">
        <v>7294</v>
      </c>
      <c r="AF42" s="24">
        <v>0</v>
      </c>
      <c r="AG42" s="24">
        <v>0</v>
      </c>
      <c r="AH42" s="24">
        <v>0</v>
      </c>
      <c r="AI42" s="24">
        <v>0</v>
      </c>
      <c r="AJ42" s="24">
        <v>115967</v>
      </c>
      <c r="AK42" s="24">
        <v>79668</v>
      </c>
      <c r="AL42" s="24">
        <v>0</v>
      </c>
      <c r="AM42" s="24">
        <v>0</v>
      </c>
      <c r="AN42" s="24">
        <v>0</v>
      </c>
      <c r="AO42" s="24">
        <v>0</v>
      </c>
      <c r="AP42" s="24">
        <v>0</v>
      </c>
      <c r="AQ42" s="24">
        <v>0</v>
      </c>
      <c r="AR42" s="24">
        <v>0</v>
      </c>
      <c r="AS42" s="24">
        <v>40</v>
      </c>
      <c r="AT42" s="24">
        <v>79708</v>
      </c>
      <c r="AU42" s="24">
        <v>0</v>
      </c>
      <c r="AV42" s="24">
        <v>0</v>
      </c>
      <c r="AW42" s="24">
        <v>0</v>
      </c>
      <c r="AX42" s="24">
        <v>0</v>
      </c>
      <c r="AY42" s="24">
        <v>0</v>
      </c>
      <c r="AZ42" s="24">
        <v>214382</v>
      </c>
      <c r="BA42" s="24">
        <v>53596</v>
      </c>
      <c r="BB42" s="24">
        <v>20949</v>
      </c>
      <c r="BC42" s="24">
        <v>74545</v>
      </c>
      <c r="BD42" s="24">
        <v>5115</v>
      </c>
      <c r="BE42" s="24" t="s">
        <v>988</v>
      </c>
      <c r="BF42" s="24"/>
      <c r="BG42" s="24">
        <v>69745</v>
      </c>
      <c r="BH42" s="29">
        <v>2.1236222488747038E-2</v>
      </c>
      <c r="BI42" s="30">
        <v>69745</v>
      </c>
      <c r="BJ42" s="31">
        <v>2.1236222488747038E-2</v>
      </c>
      <c r="BK42" s="27" t="s">
        <v>1311</v>
      </c>
      <c r="BL42" s="21" t="s">
        <v>65</v>
      </c>
      <c r="BM42" s="21" t="s">
        <v>1044</v>
      </c>
      <c r="BN42" s="21" t="s">
        <v>1312</v>
      </c>
      <c r="BO42" s="21">
        <v>623876836</v>
      </c>
      <c r="BP42" s="21" t="s">
        <v>1313</v>
      </c>
    </row>
    <row r="43" spans="1:68" x14ac:dyDescent="0.35">
      <c r="A43" s="20">
        <v>43993.57980324074</v>
      </c>
      <c r="B43" s="36" t="s">
        <v>65</v>
      </c>
      <c r="C43" s="22" t="s">
        <v>65</v>
      </c>
      <c r="D43" s="22"/>
      <c r="E43" s="23" t="s">
        <v>985</v>
      </c>
      <c r="F43" s="23" t="s">
        <v>974</v>
      </c>
      <c r="G43" s="23" t="s">
        <v>974</v>
      </c>
      <c r="H43" s="23" t="s">
        <v>974</v>
      </c>
      <c r="I43" s="21" t="s">
        <v>338</v>
      </c>
      <c r="J43" s="21" t="s">
        <v>307</v>
      </c>
      <c r="K43" s="21">
        <v>1</v>
      </c>
      <c r="L43" s="21" t="s">
        <v>1314</v>
      </c>
      <c r="M43" s="21" t="s">
        <v>1315</v>
      </c>
      <c r="N43" s="21" t="s">
        <v>1316</v>
      </c>
      <c r="O43" s="21" t="s">
        <v>1317</v>
      </c>
      <c r="P43" s="21" t="s">
        <v>1318</v>
      </c>
      <c r="Q43" s="21" t="s">
        <v>1319</v>
      </c>
      <c r="R43" s="21" t="s">
        <v>1320</v>
      </c>
      <c r="S43" s="21" t="s">
        <v>1321</v>
      </c>
      <c r="T43" s="24">
        <v>864573</v>
      </c>
      <c r="U43" s="24">
        <v>3947</v>
      </c>
      <c r="V43" s="24">
        <v>0</v>
      </c>
      <c r="W43" s="24">
        <v>0</v>
      </c>
      <c r="X43" s="24">
        <v>35284</v>
      </c>
      <c r="Y43" s="24">
        <v>19704</v>
      </c>
      <c r="Z43" s="24">
        <v>0</v>
      </c>
      <c r="AA43" s="24">
        <v>10704</v>
      </c>
      <c r="AB43" s="24">
        <v>11777</v>
      </c>
      <c r="AC43" s="24">
        <v>0</v>
      </c>
      <c r="AD43" s="24">
        <v>75752</v>
      </c>
      <c r="AE43" s="24">
        <v>0</v>
      </c>
      <c r="AF43" s="24">
        <v>0</v>
      </c>
      <c r="AG43" s="24">
        <v>41448</v>
      </c>
      <c r="AH43" s="24">
        <v>0</v>
      </c>
      <c r="AI43" s="24">
        <v>0</v>
      </c>
      <c r="AJ43" s="24">
        <v>198616</v>
      </c>
      <c r="AK43" s="24">
        <v>0</v>
      </c>
      <c r="AL43" s="24">
        <v>0</v>
      </c>
      <c r="AM43" s="24">
        <v>0</v>
      </c>
      <c r="AN43" s="24">
        <v>0</v>
      </c>
      <c r="AO43" s="24">
        <v>0</v>
      </c>
      <c r="AP43" s="24">
        <v>0</v>
      </c>
      <c r="AQ43" s="24">
        <v>24716</v>
      </c>
      <c r="AR43" s="24">
        <v>360</v>
      </c>
      <c r="AS43" s="24">
        <v>173</v>
      </c>
      <c r="AT43" s="24">
        <v>25249</v>
      </c>
      <c r="AU43" s="24">
        <v>6118</v>
      </c>
      <c r="AV43" s="24">
        <v>0</v>
      </c>
      <c r="AW43" s="24">
        <v>0</v>
      </c>
      <c r="AX43" s="24">
        <v>0</v>
      </c>
      <c r="AY43" s="24">
        <v>6118</v>
      </c>
      <c r="AZ43" s="24">
        <v>157054</v>
      </c>
      <c r="BA43" s="24">
        <v>39264</v>
      </c>
      <c r="BB43" s="24">
        <v>72929</v>
      </c>
      <c r="BC43" s="24">
        <v>112193</v>
      </c>
      <c r="BD43" s="24">
        <v>0</v>
      </c>
      <c r="BE43" s="24"/>
      <c r="BF43" s="24"/>
      <c r="BG43" s="24">
        <v>112193</v>
      </c>
      <c r="BH43" s="29">
        <v>0.12976694853991508</v>
      </c>
      <c r="BI43" s="30">
        <v>112193</v>
      </c>
      <c r="BJ43" s="31">
        <v>0.12976694853991508</v>
      </c>
      <c r="BK43" s="27" t="s">
        <v>1322</v>
      </c>
      <c r="BL43" s="21" t="s">
        <v>65</v>
      </c>
      <c r="BM43" s="21" t="s">
        <v>1044</v>
      </c>
      <c r="BN43" s="21" t="s">
        <v>1323</v>
      </c>
      <c r="BO43" s="21">
        <v>623482227</v>
      </c>
      <c r="BP43" s="21" t="s">
        <v>1286</v>
      </c>
    </row>
    <row r="44" spans="1:68" x14ac:dyDescent="0.35">
      <c r="A44" s="20">
        <v>43987.641504629632</v>
      </c>
      <c r="B44" s="36" t="s">
        <v>65</v>
      </c>
      <c r="C44" s="22" t="s">
        <v>65</v>
      </c>
      <c r="D44" s="22"/>
      <c r="E44" s="23" t="s">
        <v>985</v>
      </c>
      <c r="F44" s="23" t="s">
        <v>974</v>
      </c>
      <c r="G44" s="23" t="s">
        <v>974</v>
      </c>
      <c r="H44" s="23" t="s">
        <v>974</v>
      </c>
      <c r="I44" s="21" t="s">
        <v>340</v>
      </c>
      <c r="J44" s="21" t="s">
        <v>435</v>
      </c>
      <c r="K44" s="21">
        <v>1</v>
      </c>
      <c r="L44" s="21" t="s">
        <v>1324</v>
      </c>
      <c r="M44" s="21" t="s">
        <v>1325</v>
      </c>
      <c r="N44" s="21" t="s">
        <v>1326</v>
      </c>
      <c r="O44" s="21" t="s">
        <v>1327</v>
      </c>
      <c r="P44" s="21" t="s">
        <v>1328</v>
      </c>
      <c r="Q44" s="21" t="s">
        <v>1329</v>
      </c>
      <c r="R44" s="21" t="s">
        <v>1330</v>
      </c>
      <c r="S44" s="21" t="s">
        <v>1331</v>
      </c>
      <c r="T44" s="24">
        <v>332569</v>
      </c>
      <c r="U44" s="24">
        <v>2428</v>
      </c>
      <c r="V44" s="24">
        <v>0</v>
      </c>
      <c r="W44" s="24">
        <v>0</v>
      </c>
      <c r="X44" s="24">
        <v>0</v>
      </c>
      <c r="Y44" s="24">
        <v>1000</v>
      </c>
      <c r="Z44" s="24">
        <v>100</v>
      </c>
      <c r="AA44" s="24">
        <v>6500</v>
      </c>
      <c r="AB44" s="24">
        <v>0</v>
      </c>
      <c r="AC44" s="24">
        <v>0</v>
      </c>
      <c r="AD44" s="24">
        <v>3200</v>
      </c>
      <c r="AE44" s="24">
        <v>0</v>
      </c>
      <c r="AF44" s="24">
        <v>0</v>
      </c>
      <c r="AG44" s="24">
        <v>0</v>
      </c>
      <c r="AH44" s="24">
        <v>0</v>
      </c>
      <c r="AI44" s="24">
        <v>0</v>
      </c>
      <c r="AJ44" s="24">
        <v>13228</v>
      </c>
      <c r="AK44" s="24">
        <v>12750</v>
      </c>
      <c r="AL44" s="24">
        <v>0</v>
      </c>
      <c r="AM44" s="24">
        <v>0</v>
      </c>
      <c r="AN44" s="24">
        <v>0</v>
      </c>
      <c r="AO44" s="24">
        <v>0</v>
      </c>
      <c r="AP44" s="24">
        <v>0</v>
      </c>
      <c r="AQ44" s="24">
        <v>1091</v>
      </c>
      <c r="AR44" s="24">
        <v>0</v>
      </c>
      <c r="AS44" s="24">
        <v>0</v>
      </c>
      <c r="AT44" s="24">
        <v>13841</v>
      </c>
      <c r="AU44" s="24">
        <v>250</v>
      </c>
      <c r="AV44" s="24">
        <v>5000</v>
      </c>
      <c r="AW44" s="24">
        <v>0</v>
      </c>
      <c r="AX44" s="24">
        <v>0</v>
      </c>
      <c r="AY44" s="24">
        <v>5250</v>
      </c>
      <c r="AZ44" s="24">
        <v>26319</v>
      </c>
      <c r="BA44" s="24">
        <v>6580</v>
      </c>
      <c r="BB44" s="24">
        <v>6000</v>
      </c>
      <c r="BC44" s="24">
        <v>12580</v>
      </c>
      <c r="BD44" s="24">
        <v>0</v>
      </c>
      <c r="BE44" s="24"/>
      <c r="BF44" s="24"/>
      <c r="BG44" s="24">
        <v>12580</v>
      </c>
      <c r="BH44" s="29">
        <v>3.782673670726977E-2</v>
      </c>
      <c r="BI44" s="30">
        <v>12580</v>
      </c>
      <c r="BJ44" s="31">
        <v>3.782673670726977E-2</v>
      </c>
      <c r="BK44" s="27" t="s">
        <v>1332</v>
      </c>
      <c r="BL44" s="21" t="s">
        <v>65</v>
      </c>
      <c r="BM44" s="21" t="s">
        <v>1115</v>
      </c>
      <c r="BN44" s="21" t="s">
        <v>1333</v>
      </c>
      <c r="BO44" s="21">
        <v>621416838</v>
      </c>
      <c r="BP44" s="21" t="s">
        <v>1334</v>
      </c>
    </row>
    <row r="45" spans="1:68" x14ac:dyDescent="0.35">
      <c r="A45" s="20">
        <v>43990.382106481477</v>
      </c>
      <c r="B45" s="36" t="s">
        <v>65</v>
      </c>
      <c r="C45" s="22" t="s">
        <v>65</v>
      </c>
      <c r="D45" s="22"/>
      <c r="E45" s="23" t="s">
        <v>985</v>
      </c>
      <c r="F45" s="23" t="s">
        <v>974</v>
      </c>
      <c r="G45" s="23" t="s">
        <v>974</v>
      </c>
      <c r="H45" s="23" t="s">
        <v>974</v>
      </c>
      <c r="I45" s="21" t="s">
        <v>343</v>
      </c>
      <c r="J45" s="21" t="s">
        <v>611</v>
      </c>
      <c r="K45" s="21">
        <v>1</v>
      </c>
      <c r="L45" s="21" t="s">
        <v>1335</v>
      </c>
      <c r="M45" s="21" t="s">
        <v>1336</v>
      </c>
      <c r="N45" s="21" t="s">
        <v>1337</v>
      </c>
      <c r="O45" s="21" t="s">
        <v>1338</v>
      </c>
      <c r="P45" s="21" t="s">
        <v>1339</v>
      </c>
      <c r="Q45" s="21" t="s">
        <v>1340</v>
      </c>
      <c r="R45" s="21" t="s">
        <v>1341</v>
      </c>
      <c r="S45" s="21" t="s">
        <v>1342</v>
      </c>
      <c r="T45" s="24">
        <v>5229227</v>
      </c>
      <c r="U45" s="24">
        <v>630227</v>
      </c>
      <c r="V45" s="24">
        <v>0</v>
      </c>
      <c r="W45" s="24">
        <v>0</v>
      </c>
      <c r="X45" s="24">
        <v>6800</v>
      </c>
      <c r="Y45" s="24">
        <v>156229</v>
      </c>
      <c r="Z45" s="24">
        <v>0</v>
      </c>
      <c r="AA45" s="24">
        <v>161035</v>
      </c>
      <c r="AB45" s="24">
        <v>8000</v>
      </c>
      <c r="AC45" s="24">
        <v>0</v>
      </c>
      <c r="AD45" s="24">
        <v>409600</v>
      </c>
      <c r="AE45" s="24">
        <v>104909</v>
      </c>
      <c r="AF45" s="24">
        <v>0</v>
      </c>
      <c r="AG45" s="24">
        <v>225651</v>
      </c>
      <c r="AH45" s="24">
        <v>0</v>
      </c>
      <c r="AI45" s="24">
        <v>0</v>
      </c>
      <c r="AJ45" s="24">
        <v>1702451</v>
      </c>
      <c r="AK45" s="24">
        <v>0</v>
      </c>
      <c r="AL45" s="24">
        <v>0</v>
      </c>
      <c r="AM45" s="24">
        <v>0</v>
      </c>
      <c r="AN45" s="24">
        <v>0</v>
      </c>
      <c r="AO45" s="24">
        <v>0</v>
      </c>
      <c r="AP45" s="24">
        <v>0</v>
      </c>
      <c r="AQ45" s="24">
        <v>65919</v>
      </c>
      <c r="AR45" s="24">
        <v>0</v>
      </c>
      <c r="AS45" s="24">
        <v>0</v>
      </c>
      <c r="AT45" s="24">
        <v>65919</v>
      </c>
      <c r="AU45" s="24">
        <v>1309</v>
      </c>
      <c r="AV45" s="24">
        <v>0</v>
      </c>
      <c r="AW45" s="24">
        <v>0</v>
      </c>
      <c r="AX45" s="24">
        <v>0</v>
      </c>
      <c r="AY45" s="24">
        <v>1309</v>
      </c>
      <c r="AZ45" s="24">
        <v>1274890</v>
      </c>
      <c r="BA45" s="24">
        <v>318723</v>
      </c>
      <c r="BB45" s="24">
        <v>494789</v>
      </c>
      <c r="BC45" s="24">
        <v>813512</v>
      </c>
      <c r="BD45" s="24">
        <v>72601</v>
      </c>
      <c r="BE45" s="24" t="s">
        <v>1031</v>
      </c>
      <c r="BF45" s="24"/>
      <c r="BG45" s="24">
        <v>886113</v>
      </c>
      <c r="BH45" s="29">
        <v>0.16945391737631585</v>
      </c>
      <c r="BI45" s="30">
        <v>886113</v>
      </c>
      <c r="BJ45" s="31">
        <v>0.16945391737631585</v>
      </c>
      <c r="BK45" s="27" t="s">
        <v>1343</v>
      </c>
      <c r="BL45" s="21" t="s">
        <v>65</v>
      </c>
      <c r="BM45" s="21" t="s">
        <v>1115</v>
      </c>
      <c r="BN45" s="21" t="s">
        <v>1344</v>
      </c>
      <c r="BO45" s="21">
        <v>622090845</v>
      </c>
      <c r="BP45" s="21" t="s">
        <v>1345</v>
      </c>
    </row>
    <row r="46" spans="1:68" x14ac:dyDescent="0.35">
      <c r="A46" s="20">
        <v>43987.447013888886</v>
      </c>
      <c r="B46" s="36" t="s">
        <v>65</v>
      </c>
      <c r="C46" s="22" t="s">
        <v>65</v>
      </c>
      <c r="D46" s="22"/>
      <c r="E46" s="23" t="s">
        <v>985</v>
      </c>
      <c r="F46" s="23" t="s">
        <v>974</v>
      </c>
      <c r="G46" s="23" t="s">
        <v>974</v>
      </c>
      <c r="H46" s="23" t="s">
        <v>974</v>
      </c>
      <c r="I46" s="21" t="s">
        <v>344</v>
      </c>
      <c r="J46" s="21" t="s">
        <v>399</v>
      </c>
      <c r="K46" s="21">
        <v>1</v>
      </c>
      <c r="L46" s="21" t="s">
        <v>1223</v>
      </c>
      <c r="M46" s="21" t="s">
        <v>1346</v>
      </c>
      <c r="N46" s="21" t="s">
        <v>1347</v>
      </c>
      <c r="O46" s="21" t="s">
        <v>1348</v>
      </c>
      <c r="P46" s="21" t="s">
        <v>1223</v>
      </c>
      <c r="Q46" s="21" t="s">
        <v>1346</v>
      </c>
      <c r="R46" s="21" t="s">
        <v>1347</v>
      </c>
      <c r="S46" s="21" t="s">
        <v>1348</v>
      </c>
      <c r="T46" s="24">
        <v>165314</v>
      </c>
      <c r="U46" s="24">
        <v>750</v>
      </c>
      <c r="V46" s="24">
        <v>0</v>
      </c>
      <c r="W46" s="24">
        <v>0</v>
      </c>
      <c r="X46" s="24">
        <v>0</v>
      </c>
      <c r="Y46" s="24">
        <v>24240</v>
      </c>
      <c r="Z46" s="24">
        <v>0</v>
      </c>
      <c r="AA46" s="24">
        <v>500</v>
      </c>
      <c r="AB46" s="24">
        <v>1200</v>
      </c>
      <c r="AC46" s="24">
        <v>0</v>
      </c>
      <c r="AD46" s="24">
        <v>7500</v>
      </c>
      <c r="AE46" s="24">
        <v>0</v>
      </c>
      <c r="AF46" s="24">
        <v>0</v>
      </c>
      <c r="AG46" s="24">
        <v>0</v>
      </c>
      <c r="AH46" s="24">
        <v>0</v>
      </c>
      <c r="AI46" s="24">
        <v>0</v>
      </c>
      <c r="AJ46" s="24">
        <v>34190</v>
      </c>
      <c r="AK46" s="24">
        <v>4600</v>
      </c>
      <c r="AL46" s="24">
        <v>0</v>
      </c>
      <c r="AM46" s="24">
        <v>0</v>
      </c>
      <c r="AN46" s="24">
        <v>0</v>
      </c>
      <c r="AO46" s="24">
        <v>0</v>
      </c>
      <c r="AP46" s="24">
        <v>0</v>
      </c>
      <c r="AQ46" s="24">
        <v>0</v>
      </c>
      <c r="AR46" s="24">
        <v>0</v>
      </c>
      <c r="AS46" s="24">
        <v>0</v>
      </c>
      <c r="AT46" s="24">
        <v>4600</v>
      </c>
      <c r="AU46" s="24">
        <v>0</v>
      </c>
      <c r="AV46" s="24">
        <v>0</v>
      </c>
      <c r="AW46" s="24">
        <v>0</v>
      </c>
      <c r="AX46" s="24">
        <v>0</v>
      </c>
      <c r="AY46" s="24">
        <v>0</v>
      </c>
      <c r="AZ46" s="24">
        <v>13350</v>
      </c>
      <c r="BA46" s="24">
        <v>3338</v>
      </c>
      <c r="BB46" s="24">
        <v>25440</v>
      </c>
      <c r="BC46" s="24">
        <v>28778</v>
      </c>
      <c r="BD46" s="24">
        <v>0</v>
      </c>
      <c r="BE46" s="24"/>
      <c r="BF46" s="24"/>
      <c r="BG46" s="24">
        <v>28778</v>
      </c>
      <c r="BH46" s="29">
        <v>0.17408084009823729</v>
      </c>
      <c r="BI46" s="30">
        <v>28778</v>
      </c>
      <c r="BJ46" s="31">
        <v>0.17408084009823729</v>
      </c>
      <c r="BK46" s="27" t="s">
        <v>1349</v>
      </c>
      <c r="BL46" s="21" t="s">
        <v>65</v>
      </c>
      <c r="BM46" s="21" t="s">
        <v>1350</v>
      </c>
      <c r="BN46" s="21" t="s">
        <v>1351</v>
      </c>
      <c r="BO46" s="21">
        <v>621307059</v>
      </c>
      <c r="BP46" s="21" t="s">
        <v>1181</v>
      </c>
    </row>
    <row r="47" spans="1:68" x14ac:dyDescent="0.35">
      <c r="A47" s="32">
        <v>43994.600983796299</v>
      </c>
      <c r="B47" s="36" t="s">
        <v>65</v>
      </c>
      <c r="C47" s="22" t="s">
        <v>65</v>
      </c>
      <c r="D47" s="22" t="s">
        <v>1070</v>
      </c>
      <c r="E47" s="23" t="s">
        <v>985</v>
      </c>
      <c r="F47" s="23" t="s">
        <v>974</v>
      </c>
      <c r="G47" s="23" t="s">
        <v>974</v>
      </c>
      <c r="H47" s="23" t="s">
        <v>974</v>
      </c>
      <c r="I47" s="21" t="s">
        <v>346</v>
      </c>
      <c r="J47" s="21" t="s">
        <v>921</v>
      </c>
      <c r="K47" s="21">
        <v>1</v>
      </c>
      <c r="L47" s="21" t="s">
        <v>1352</v>
      </c>
      <c r="M47" s="21" t="s">
        <v>1353</v>
      </c>
      <c r="N47" s="21" t="s">
        <v>1354</v>
      </c>
      <c r="O47" s="21" t="s">
        <v>1355</v>
      </c>
      <c r="P47" s="21" t="s">
        <v>1245</v>
      </c>
      <c r="Q47" s="21" t="s">
        <v>1356</v>
      </c>
      <c r="R47" s="21" t="s">
        <v>1357</v>
      </c>
      <c r="S47" s="21" t="s">
        <v>1358</v>
      </c>
      <c r="T47" s="24">
        <v>10489930</v>
      </c>
      <c r="U47" s="24">
        <v>2400000</v>
      </c>
      <c r="V47" s="24">
        <v>36000</v>
      </c>
      <c r="W47" s="24">
        <v>0</v>
      </c>
      <c r="X47" s="24">
        <v>1051000</v>
      </c>
      <c r="Y47" s="24">
        <v>140000</v>
      </c>
      <c r="Z47" s="24">
        <v>0</v>
      </c>
      <c r="AA47" s="24">
        <v>558000</v>
      </c>
      <c r="AB47" s="24">
        <v>54000</v>
      </c>
      <c r="AC47" s="24">
        <v>0</v>
      </c>
      <c r="AD47" s="24">
        <v>700000</v>
      </c>
      <c r="AE47" s="24">
        <v>415000</v>
      </c>
      <c r="AF47" s="24">
        <v>100000</v>
      </c>
      <c r="AG47" s="24">
        <v>125000</v>
      </c>
      <c r="AH47" s="24">
        <v>0</v>
      </c>
      <c r="AI47" s="24">
        <v>0</v>
      </c>
      <c r="AJ47" s="24">
        <v>5579000</v>
      </c>
      <c r="AK47" s="24">
        <v>0</v>
      </c>
      <c r="AL47" s="24">
        <v>0</v>
      </c>
      <c r="AM47" s="24">
        <v>2400000</v>
      </c>
      <c r="AN47" s="24">
        <v>150000</v>
      </c>
      <c r="AO47" s="24">
        <v>250</v>
      </c>
      <c r="AP47" s="24">
        <v>0</v>
      </c>
      <c r="AQ47" s="24">
        <v>220000</v>
      </c>
      <c r="AR47" s="24">
        <v>0</v>
      </c>
      <c r="AS47" s="24">
        <v>125000</v>
      </c>
      <c r="AT47" s="24">
        <v>2895250</v>
      </c>
      <c r="AU47" s="24">
        <v>275500</v>
      </c>
      <c r="AV47" s="24">
        <v>0</v>
      </c>
      <c r="AW47" s="24">
        <v>0</v>
      </c>
      <c r="AX47" s="24">
        <v>0</v>
      </c>
      <c r="AY47" s="24">
        <v>275500</v>
      </c>
      <c r="AZ47" s="24">
        <v>7765750</v>
      </c>
      <c r="BA47" s="24">
        <v>1941438</v>
      </c>
      <c r="BB47" s="24">
        <v>984000</v>
      </c>
      <c r="BC47" s="24">
        <v>2925438</v>
      </c>
      <c r="BD47" s="24">
        <v>0</v>
      </c>
      <c r="BE47" s="24"/>
      <c r="BF47" s="24"/>
      <c r="BG47" s="24">
        <v>2925438</v>
      </c>
      <c r="BH47" s="29">
        <v>0.27888060263509862</v>
      </c>
      <c r="BI47" s="30">
        <v>2925438</v>
      </c>
      <c r="BJ47" s="31">
        <v>0.27888060263509862</v>
      </c>
      <c r="BK47" s="27" t="s">
        <v>1359</v>
      </c>
      <c r="BL47" s="21" t="s">
        <v>65</v>
      </c>
      <c r="BM47" s="21" t="s">
        <v>1360</v>
      </c>
      <c r="BN47" s="21" t="s">
        <v>1361</v>
      </c>
      <c r="BO47" s="21">
        <v>623899828</v>
      </c>
      <c r="BP47" s="21" t="s">
        <v>1362</v>
      </c>
    </row>
    <row r="48" spans="1:68" x14ac:dyDescent="0.35">
      <c r="A48" s="20">
        <v>43997.514386574076</v>
      </c>
      <c r="B48" s="36" t="s">
        <v>65</v>
      </c>
      <c r="C48" s="22" t="s">
        <v>65</v>
      </c>
      <c r="D48" s="22" t="s">
        <v>1363</v>
      </c>
      <c r="E48" s="23" t="s">
        <v>985</v>
      </c>
      <c r="F48" s="23" t="s">
        <v>974</v>
      </c>
      <c r="G48" s="23" t="s">
        <v>974</v>
      </c>
      <c r="H48" s="23" t="s">
        <v>974</v>
      </c>
      <c r="I48" s="21" t="s">
        <v>348</v>
      </c>
      <c r="J48" s="21" t="s">
        <v>921</v>
      </c>
      <c r="K48" s="21">
        <v>1</v>
      </c>
      <c r="L48" s="21" t="s">
        <v>1364</v>
      </c>
      <c r="M48" s="21" t="s">
        <v>1365</v>
      </c>
      <c r="N48" s="21" t="s">
        <v>1366</v>
      </c>
      <c r="O48" s="21" t="s">
        <v>1367</v>
      </c>
      <c r="P48" s="21" t="s">
        <v>1368</v>
      </c>
      <c r="Q48" s="21" t="s">
        <v>1369</v>
      </c>
      <c r="R48" s="21" t="s">
        <v>1366</v>
      </c>
      <c r="S48" s="21" t="s">
        <v>1367</v>
      </c>
      <c r="T48" s="24">
        <v>462616</v>
      </c>
      <c r="U48" s="24">
        <v>0</v>
      </c>
      <c r="V48" s="24">
        <v>0</v>
      </c>
      <c r="W48" s="24">
        <v>0</v>
      </c>
      <c r="X48" s="24">
        <v>0</v>
      </c>
      <c r="Y48" s="24">
        <v>30000</v>
      </c>
      <c r="Z48" s="24">
        <v>4500</v>
      </c>
      <c r="AA48" s="24">
        <v>0</v>
      </c>
      <c r="AB48" s="24">
        <v>0</v>
      </c>
      <c r="AC48" s="24">
        <v>0</v>
      </c>
      <c r="AD48" s="24">
        <v>0</v>
      </c>
      <c r="AE48" s="24">
        <v>0</v>
      </c>
      <c r="AF48" s="24">
        <v>0</v>
      </c>
      <c r="AG48" s="24">
        <v>0</v>
      </c>
      <c r="AH48" s="24">
        <v>0</v>
      </c>
      <c r="AI48" s="24">
        <v>0</v>
      </c>
      <c r="AJ48" s="24">
        <v>34500</v>
      </c>
      <c r="AK48" s="24">
        <v>0</v>
      </c>
      <c r="AL48" s="24">
        <v>0</v>
      </c>
      <c r="AM48" s="24">
        <v>0</v>
      </c>
      <c r="AN48" s="24">
        <v>0</v>
      </c>
      <c r="AO48" s="24">
        <v>0</v>
      </c>
      <c r="AP48" s="24">
        <v>0</v>
      </c>
      <c r="AQ48" s="24">
        <v>0</v>
      </c>
      <c r="AR48" s="24">
        <v>0</v>
      </c>
      <c r="AS48" s="24">
        <v>0</v>
      </c>
      <c r="AT48" s="24">
        <v>0</v>
      </c>
      <c r="AU48" s="24">
        <v>0</v>
      </c>
      <c r="AV48" s="24">
        <v>0</v>
      </c>
      <c r="AW48" s="24">
        <v>0</v>
      </c>
      <c r="AX48" s="24">
        <v>0</v>
      </c>
      <c r="AY48" s="24">
        <v>0</v>
      </c>
      <c r="AZ48" s="24">
        <v>4500</v>
      </c>
      <c r="BA48" s="24">
        <v>1125</v>
      </c>
      <c r="BB48" s="24">
        <v>30000</v>
      </c>
      <c r="BC48" s="24">
        <v>31125</v>
      </c>
      <c r="BD48" s="24">
        <v>3375</v>
      </c>
      <c r="BE48" s="24" t="s">
        <v>1370</v>
      </c>
      <c r="BF48" s="24"/>
      <c r="BG48" s="24">
        <v>34500</v>
      </c>
      <c r="BH48" s="29">
        <v>7.4575890155117855E-2</v>
      </c>
      <c r="BI48" s="30">
        <v>34500</v>
      </c>
      <c r="BJ48" s="31">
        <v>7.4575890155117855E-2</v>
      </c>
      <c r="BK48" s="27" t="s">
        <v>1371</v>
      </c>
      <c r="BL48" s="21" t="s">
        <v>65</v>
      </c>
      <c r="BM48" s="21" t="s">
        <v>1056</v>
      </c>
      <c r="BN48" s="21" t="s">
        <v>1372</v>
      </c>
      <c r="BO48" s="21">
        <v>624751316</v>
      </c>
      <c r="BP48" s="21" t="s">
        <v>1022</v>
      </c>
    </row>
    <row r="49" spans="1:68" x14ac:dyDescent="0.35">
      <c r="A49" s="20">
        <v>43993.844317129631</v>
      </c>
      <c r="B49" s="36" t="s">
        <v>65</v>
      </c>
      <c r="C49" s="22" t="s">
        <v>65</v>
      </c>
      <c r="D49" s="22"/>
      <c r="E49" s="23" t="s">
        <v>985</v>
      </c>
      <c r="F49" s="23" t="s">
        <v>974</v>
      </c>
      <c r="G49" s="23" t="s">
        <v>974</v>
      </c>
      <c r="H49" s="23" t="s">
        <v>974</v>
      </c>
      <c r="I49" s="21" t="s">
        <v>350</v>
      </c>
      <c r="J49" s="21" t="s">
        <v>399</v>
      </c>
      <c r="K49" s="21">
        <v>1</v>
      </c>
      <c r="L49" s="21" t="s">
        <v>1373</v>
      </c>
      <c r="M49" s="21" t="s">
        <v>1374</v>
      </c>
      <c r="N49" s="21" t="s">
        <v>1375</v>
      </c>
      <c r="O49" s="21" t="s">
        <v>1376</v>
      </c>
      <c r="P49" s="21" t="s">
        <v>1187</v>
      </c>
      <c r="Q49" s="21" t="s">
        <v>1377</v>
      </c>
      <c r="R49" s="21" t="s">
        <v>1375</v>
      </c>
      <c r="S49" s="21" t="s">
        <v>1376</v>
      </c>
      <c r="T49" s="24">
        <v>109769</v>
      </c>
      <c r="U49" s="24">
        <v>0</v>
      </c>
      <c r="V49" s="24">
        <v>0</v>
      </c>
      <c r="W49" s="24">
        <v>0</v>
      </c>
      <c r="X49" s="24">
        <v>0</v>
      </c>
      <c r="Y49" s="24">
        <v>0</v>
      </c>
      <c r="Z49" s="24">
        <v>0</v>
      </c>
      <c r="AA49" s="24">
        <v>2575</v>
      </c>
      <c r="AB49" s="24">
        <v>2410</v>
      </c>
      <c r="AC49" s="24">
        <v>0</v>
      </c>
      <c r="AD49" s="24">
        <v>2750</v>
      </c>
      <c r="AE49" s="24">
        <v>0</v>
      </c>
      <c r="AF49" s="24">
        <v>0</v>
      </c>
      <c r="AG49" s="24">
        <v>0</v>
      </c>
      <c r="AH49" s="24">
        <v>0</v>
      </c>
      <c r="AI49" s="24">
        <v>0</v>
      </c>
      <c r="AJ49" s="24">
        <v>7735</v>
      </c>
      <c r="AK49" s="24">
        <v>6107</v>
      </c>
      <c r="AL49" s="24">
        <v>0</v>
      </c>
      <c r="AM49" s="24">
        <v>0</v>
      </c>
      <c r="AN49" s="24">
        <v>0</v>
      </c>
      <c r="AO49" s="24">
        <v>0</v>
      </c>
      <c r="AP49" s="24">
        <v>0</v>
      </c>
      <c r="AQ49" s="24">
        <v>0</v>
      </c>
      <c r="AR49" s="24">
        <v>0</v>
      </c>
      <c r="AS49" s="24">
        <v>0</v>
      </c>
      <c r="AT49" s="24">
        <v>6107</v>
      </c>
      <c r="AU49" s="24">
        <v>0</v>
      </c>
      <c r="AV49" s="24">
        <v>0</v>
      </c>
      <c r="AW49" s="24">
        <v>0</v>
      </c>
      <c r="AX49" s="24">
        <v>0</v>
      </c>
      <c r="AY49" s="24">
        <v>0</v>
      </c>
      <c r="AZ49" s="24">
        <v>11432</v>
      </c>
      <c r="BA49" s="24">
        <v>2858</v>
      </c>
      <c r="BB49" s="24">
        <v>2410</v>
      </c>
      <c r="BC49" s="24">
        <v>5268</v>
      </c>
      <c r="BD49" s="24">
        <v>0</v>
      </c>
      <c r="BE49" s="24"/>
      <c r="BF49" s="24"/>
      <c r="BG49" s="24">
        <v>5268</v>
      </c>
      <c r="BH49" s="29">
        <v>4.7991691643360146E-2</v>
      </c>
      <c r="BI49" s="30">
        <v>5268</v>
      </c>
      <c r="BJ49" s="31">
        <v>4.7991691643360146E-2</v>
      </c>
      <c r="BK49" s="27" t="s">
        <v>1378</v>
      </c>
      <c r="BL49" s="21" t="s">
        <v>65</v>
      </c>
      <c r="BM49" s="21" t="s">
        <v>1044</v>
      </c>
      <c r="BN49" s="21" t="s">
        <v>1379</v>
      </c>
      <c r="BO49" s="21">
        <v>623617632</v>
      </c>
      <c r="BP49" s="21" t="s">
        <v>1380</v>
      </c>
    </row>
    <row r="50" spans="1:68" x14ac:dyDescent="0.35">
      <c r="A50" s="22">
        <v>43973.421701388892</v>
      </c>
      <c r="B50" s="39" t="s">
        <v>65</v>
      </c>
      <c r="C50" s="22" t="s">
        <v>65</v>
      </c>
      <c r="D50" s="22"/>
      <c r="E50" s="23" t="s">
        <v>985</v>
      </c>
      <c r="F50" s="23" t="s">
        <v>974</v>
      </c>
      <c r="G50" s="23" t="s">
        <v>974</v>
      </c>
      <c r="H50" s="23" t="s">
        <v>974</v>
      </c>
      <c r="I50" s="21" t="s">
        <v>351</v>
      </c>
      <c r="J50" s="21" t="s">
        <v>891</v>
      </c>
      <c r="K50" s="21">
        <v>1</v>
      </c>
      <c r="L50" s="21" t="s">
        <v>1063</v>
      </c>
      <c r="M50" s="21" t="s">
        <v>1381</v>
      </c>
      <c r="N50" s="21" t="s">
        <v>1382</v>
      </c>
      <c r="O50" s="21" t="s">
        <v>1383</v>
      </c>
      <c r="P50" s="21" t="s">
        <v>1063</v>
      </c>
      <c r="Q50" s="21" t="s">
        <v>1381</v>
      </c>
      <c r="R50" s="21" t="s">
        <v>1382</v>
      </c>
      <c r="S50" s="21" t="s">
        <v>1383</v>
      </c>
      <c r="T50" s="24">
        <v>1207633</v>
      </c>
      <c r="U50" s="24">
        <v>986</v>
      </c>
      <c r="V50" s="24">
        <v>0</v>
      </c>
      <c r="W50" s="24">
        <v>0</v>
      </c>
      <c r="X50" s="24">
        <v>3582</v>
      </c>
      <c r="Y50" s="24">
        <v>51636</v>
      </c>
      <c r="Z50" s="24">
        <v>0</v>
      </c>
      <c r="AA50" s="24">
        <v>11210</v>
      </c>
      <c r="AB50" s="24">
        <v>0</v>
      </c>
      <c r="AC50" s="24">
        <v>900</v>
      </c>
      <c r="AD50" s="24">
        <v>4500</v>
      </c>
      <c r="AE50" s="24">
        <v>0</v>
      </c>
      <c r="AF50" s="24">
        <v>0</v>
      </c>
      <c r="AG50" s="24">
        <v>0</v>
      </c>
      <c r="AH50" s="24">
        <v>0</v>
      </c>
      <c r="AI50" s="24">
        <v>0</v>
      </c>
      <c r="AJ50" s="24">
        <v>72814</v>
      </c>
      <c r="AK50" s="24">
        <v>65963</v>
      </c>
      <c r="AL50" s="24">
        <v>0</v>
      </c>
      <c r="AM50" s="24">
        <v>0</v>
      </c>
      <c r="AN50" s="24">
        <v>0</v>
      </c>
      <c r="AO50" s="24">
        <v>1470</v>
      </c>
      <c r="AP50" s="24">
        <v>0</v>
      </c>
      <c r="AQ50" s="24">
        <v>0</v>
      </c>
      <c r="AR50" s="24">
        <v>3000</v>
      </c>
      <c r="AS50" s="24">
        <v>0</v>
      </c>
      <c r="AT50" s="24">
        <v>70433</v>
      </c>
      <c r="AU50" s="24">
        <v>2500</v>
      </c>
      <c r="AV50" s="24">
        <v>0</v>
      </c>
      <c r="AW50" s="24">
        <v>0</v>
      </c>
      <c r="AX50" s="24">
        <v>0</v>
      </c>
      <c r="AY50" s="24">
        <v>2500</v>
      </c>
      <c r="AZ50" s="24">
        <v>93211</v>
      </c>
      <c r="BA50" s="24">
        <v>23303</v>
      </c>
      <c r="BB50" s="24">
        <v>52536</v>
      </c>
      <c r="BC50" s="24">
        <v>75839</v>
      </c>
      <c r="BD50" s="24">
        <v>0</v>
      </c>
      <c r="BE50" s="24"/>
      <c r="BF50" s="24"/>
      <c r="BG50" s="24">
        <v>75839</v>
      </c>
      <c r="BH50" s="29">
        <v>6.2799708189491349E-2</v>
      </c>
      <c r="BI50" s="30">
        <v>75774</v>
      </c>
      <c r="BJ50" s="31">
        <v>6.2745883890221621E-2</v>
      </c>
      <c r="BK50" s="27" t="s">
        <v>1384</v>
      </c>
      <c r="BL50" s="21" t="s">
        <v>65</v>
      </c>
      <c r="BM50" s="21" t="s">
        <v>996</v>
      </c>
      <c r="BN50" s="21" t="s">
        <v>1385</v>
      </c>
      <c r="BO50" s="21">
        <v>616231901</v>
      </c>
      <c r="BP50" s="21" t="s">
        <v>1386</v>
      </c>
    </row>
    <row r="51" spans="1:68" x14ac:dyDescent="0.35">
      <c r="A51" s="32">
        <v>43994.578958333332</v>
      </c>
      <c r="B51" s="36" t="s">
        <v>65</v>
      </c>
      <c r="C51" s="22" t="s">
        <v>65</v>
      </c>
      <c r="D51" s="22"/>
      <c r="E51" s="23" t="s">
        <v>985</v>
      </c>
      <c r="F51" s="23" t="s">
        <v>974</v>
      </c>
      <c r="G51" s="23" t="s">
        <v>974</v>
      </c>
      <c r="H51" s="23" t="s">
        <v>974</v>
      </c>
      <c r="I51" s="21" t="s">
        <v>352</v>
      </c>
      <c r="J51" s="21" t="s">
        <v>307</v>
      </c>
      <c r="K51" s="21">
        <v>1</v>
      </c>
      <c r="L51" s="21" t="s">
        <v>1387</v>
      </c>
      <c r="M51" s="21" t="s">
        <v>1388</v>
      </c>
      <c r="N51" s="21" t="s">
        <v>1389</v>
      </c>
      <c r="O51" s="21" t="s">
        <v>1390</v>
      </c>
      <c r="P51" s="21" t="s">
        <v>1193</v>
      </c>
      <c r="Q51" s="21" t="s">
        <v>1391</v>
      </c>
      <c r="R51" s="21" t="s">
        <v>1392</v>
      </c>
      <c r="S51" s="21" t="s">
        <v>1393</v>
      </c>
      <c r="T51" s="24">
        <v>543113</v>
      </c>
      <c r="U51" s="24">
        <v>38115</v>
      </c>
      <c r="V51" s="24">
        <v>0</v>
      </c>
      <c r="W51" s="24">
        <v>3269</v>
      </c>
      <c r="X51" s="24">
        <v>0</v>
      </c>
      <c r="Y51" s="24">
        <v>10550</v>
      </c>
      <c r="Z51" s="24">
        <v>0</v>
      </c>
      <c r="AA51" s="24">
        <v>35935</v>
      </c>
      <c r="AB51" s="24">
        <v>0</v>
      </c>
      <c r="AC51" s="24">
        <v>0</v>
      </c>
      <c r="AD51" s="24">
        <v>264527</v>
      </c>
      <c r="AE51" s="24">
        <v>0</v>
      </c>
      <c r="AF51" s="24">
        <v>0</v>
      </c>
      <c r="AG51" s="24">
        <v>0</v>
      </c>
      <c r="AH51" s="24">
        <v>0</v>
      </c>
      <c r="AI51" s="24">
        <v>0</v>
      </c>
      <c r="AJ51" s="24">
        <v>352396</v>
      </c>
      <c r="AK51" s="24">
        <v>0</v>
      </c>
      <c r="AL51" s="24">
        <v>0</v>
      </c>
      <c r="AM51" s="24">
        <v>0</v>
      </c>
      <c r="AN51" s="24">
        <v>0</v>
      </c>
      <c r="AO51" s="24">
        <v>0</v>
      </c>
      <c r="AP51" s="24">
        <v>0</v>
      </c>
      <c r="AQ51" s="24">
        <v>15974</v>
      </c>
      <c r="AR51" s="24">
        <v>0</v>
      </c>
      <c r="AS51" s="24">
        <v>150</v>
      </c>
      <c r="AT51" s="24">
        <v>16124</v>
      </c>
      <c r="AU51" s="24">
        <v>0</v>
      </c>
      <c r="AV51" s="24">
        <v>0</v>
      </c>
      <c r="AW51" s="24">
        <v>0</v>
      </c>
      <c r="AX51" s="24">
        <v>0</v>
      </c>
      <c r="AY51" s="24">
        <v>0</v>
      </c>
      <c r="AZ51" s="24">
        <v>357970</v>
      </c>
      <c r="BA51" s="24">
        <v>89493</v>
      </c>
      <c r="BB51" s="24">
        <v>10550</v>
      </c>
      <c r="BC51" s="24">
        <v>100043</v>
      </c>
      <c r="BD51" s="24">
        <v>0</v>
      </c>
      <c r="BE51" s="24"/>
      <c r="BF51" s="24"/>
      <c r="BG51" s="24">
        <v>100043</v>
      </c>
      <c r="BH51" s="29">
        <v>0.18420291909786729</v>
      </c>
      <c r="BI51" s="30">
        <v>100043</v>
      </c>
      <c r="BJ51" s="31">
        <v>0.18420291909786729</v>
      </c>
      <c r="BK51" s="27" t="s">
        <v>1394</v>
      </c>
      <c r="BL51" s="21" t="s">
        <v>65</v>
      </c>
      <c r="BM51" s="21" t="s">
        <v>1044</v>
      </c>
      <c r="BN51" s="21" t="s">
        <v>1395</v>
      </c>
      <c r="BO51" s="21">
        <v>623888091</v>
      </c>
      <c r="BP51" s="21" t="s">
        <v>1396</v>
      </c>
    </row>
    <row r="52" spans="1:68" x14ac:dyDescent="0.35">
      <c r="A52" s="22">
        <v>43985.686493055553</v>
      </c>
      <c r="B52" s="36" t="s">
        <v>65</v>
      </c>
      <c r="C52" s="22" t="s">
        <v>65</v>
      </c>
      <c r="D52" s="22"/>
      <c r="E52" s="23" t="s">
        <v>985</v>
      </c>
      <c r="F52" s="23" t="s">
        <v>974</v>
      </c>
      <c r="G52" s="23" t="s">
        <v>974</v>
      </c>
      <c r="H52" s="23" t="s">
        <v>974</v>
      </c>
      <c r="I52" s="21" t="s">
        <v>353</v>
      </c>
      <c r="J52" s="21" t="s">
        <v>921</v>
      </c>
      <c r="K52" s="21">
        <v>1</v>
      </c>
      <c r="L52" s="21" t="s">
        <v>1397</v>
      </c>
      <c r="M52" s="21" t="s">
        <v>1398</v>
      </c>
      <c r="N52" s="21" t="s">
        <v>1399</v>
      </c>
      <c r="O52" s="21" t="s">
        <v>1400</v>
      </c>
      <c r="P52" s="21" t="s">
        <v>1051</v>
      </c>
      <c r="Q52" s="21" t="s">
        <v>1401</v>
      </c>
      <c r="R52" s="21" t="s">
        <v>1402</v>
      </c>
      <c r="S52" s="21" t="s">
        <v>1403</v>
      </c>
      <c r="T52" s="24">
        <v>3113466</v>
      </c>
      <c r="U52" s="24">
        <v>0</v>
      </c>
      <c r="V52" s="24">
        <v>0</v>
      </c>
      <c r="W52" s="24">
        <v>0</v>
      </c>
      <c r="X52" s="24">
        <v>0</v>
      </c>
      <c r="Y52" s="24">
        <v>10000</v>
      </c>
      <c r="Z52" s="24">
        <v>0</v>
      </c>
      <c r="AA52" s="24">
        <v>100000</v>
      </c>
      <c r="AB52" s="24">
        <v>10000</v>
      </c>
      <c r="AC52" s="24">
        <v>0</v>
      </c>
      <c r="AD52" s="24">
        <v>25000</v>
      </c>
      <c r="AE52" s="24">
        <v>0</v>
      </c>
      <c r="AF52" s="24">
        <v>0</v>
      </c>
      <c r="AG52" s="24">
        <v>77000</v>
      </c>
      <c r="AH52" s="24">
        <v>0</v>
      </c>
      <c r="AI52" s="24">
        <v>0</v>
      </c>
      <c r="AJ52" s="24">
        <v>222000</v>
      </c>
      <c r="AK52" s="24">
        <v>0</v>
      </c>
      <c r="AL52" s="24">
        <v>0</v>
      </c>
      <c r="AM52" s="24">
        <v>0</v>
      </c>
      <c r="AN52" s="24">
        <v>0</v>
      </c>
      <c r="AO52" s="24">
        <v>0</v>
      </c>
      <c r="AP52" s="24">
        <v>0</v>
      </c>
      <c r="AQ52" s="24">
        <v>0</v>
      </c>
      <c r="AR52" s="24">
        <v>0</v>
      </c>
      <c r="AS52" s="24">
        <v>0</v>
      </c>
      <c r="AT52" s="24">
        <v>0</v>
      </c>
      <c r="AU52" s="24">
        <v>0</v>
      </c>
      <c r="AV52" s="24">
        <v>0</v>
      </c>
      <c r="AW52" s="24">
        <v>0</v>
      </c>
      <c r="AX52" s="24">
        <v>0</v>
      </c>
      <c r="AY52" s="24">
        <v>0</v>
      </c>
      <c r="AZ52" s="24">
        <v>125000</v>
      </c>
      <c r="BA52" s="24">
        <v>31250</v>
      </c>
      <c r="BB52" s="24">
        <v>97000</v>
      </c>
      <c r="BC52" s="24">
        <v>128250</v>
      </c>
      <c r="BD52" s="24">
        <v>0</v>
      </c>
      <c r="BE52" s="24"/>
      <c r="BF52" s="24"/>
      <c r="BG52" s="24">
        <v>128250</v>
      </c>
      <c r="BH52" s="29">
        <v>4.1192034857615273E-2</v>
      </c>
      <c r="BI52" s="30">
        <v>128250</v>
      </c>
      <c r="BJ52" s="31">
        <v>4.1192034857615273E-2</v>
      </c>
      <c r="BK52" s="27" t="s">
        <v>1404</v>
      </c>
      <c r="BL52" s="21" t="s">
        <v>65</v>
      </c>
      <c r="BM52" s="21" t="s">
        <v>1115</v>
      </c>
      <c r="BN52" s="21" t="s">
        <v>1405</v>
      </c>
      <c r="BO52" s="21">
        <v>620624747</v>
      </c>
      <c r="BP52" s="21" t="s">
        <v>1022</v>
      </c>
    </row>
    <row r="53" spans="1:68" x14ac:dyDescent="0.35">
      <c r="A53" s="20">
        <v>43987.416493055563</v>
      </c>
      <c r="B53" s="36" t="s">
        <v>65</v>
      </c>
      <c r="C53" s="22" t="s">
        <v>65</v>
      </c>
      <c r="D53" s="22"/>
      <c r="E53" s="23" t="s">
        <v>985</v>
      </c>
      <c r="F53" s="23" t="s">
        <v>974</v>
      </c>
      <c r="G53" s="23" t="s">
        <v>974</v>
      </c>
      <c r="H53" s="23" t="s">
        <v>974</v>
      </c>
      <c r="I53" s="21" t="s">
        <v>354</v>
      </c>
      <c r="J53" s="21" t="s">
        <v>933</v>
      </c>
      <c r="K53" s="21">
        <v>1</v>
      </c>
      <c r="L53" s="21" t="s">
        <v>1406</v>
      </c>
      <c r="M53" s="21" t="s">
        <v>1240</v>
      </c>
      <c r="N53" s="21" t="s">
        <v>1407</v>
      </c>
      <c r="O53" s="21" t="s">
        <v>1408</v>
      </c>
      <c r="P53" s="21" t="s">
        <v>1125</v>
      </c>
      <c r="Q53" s="21" t="s">
        <v>1409</v>
      </c>
      <c r="R53" s="21" t="s">
        <v>1410</v>
      </c>
      <c r="S53" s="21" t="s">
        <v>1411</v>
      </c>
      <c r="T53" s="24">
        <v>3540815</v>
      </c>
      <c r="U53" s="24">
        <v>30024</v>
      </c>
      <c r="V53" s="24">
        <v>0</v>
      </c>
      <c r="W53" s="24">
        <v>162933</v>
      </c>
      <c r="X53" s="24">
        <v>7000</v>
      </c>
      <c r="Y53" s="24">
        <v>39429</v>
      </c>
      <c r="Z53" s="24">
        <v>16000</v>
      </c>
      <c r="AA53" s="24">
        <v>36051</v>
      </c>
      <c r="AB53" s="24">
        <v>0</v>
      </c>
      <c r="AC53" s="24">
        <v>3000</v>
      </c>
      <c r="AD53" s="24">
        <v>41457</v>
      </c>
      <c r="AE53" s="24">
        <v>417000</v>
      </c>
      <c r="AF53" s="24">
        <v>0</v>
      </c>
      <c r="AG53" s="24">
        <v>0</v>
      </c>
      <c r="AH53" s="24">
        <v>0</v>
      </c>
      <c r="AI53" s="24">
        <v>0</v>
      </c>
      <c r="AJ53" s="24">
        <v>752894</v>
      </c>
      <c r="AK53" s="24">
        <v>0</v>
      </c>
      <c r="AL53" s="24">
        <v>0</v>
      </c>
      <c r="AM53" s="24">
        <v>559963</v>
      </c>
      <c r="AN53" s="24">
        <v>577750</v>
      </c>
      <c r="AO53" s="24">
        <v>0</v>
      </c>
      <c r="AP53" s="24">
        <v>0</v>
      </c>
      <c r="AQ53" s="24">
        <v>12825</v>
      </c>
      <c r="AR53" s="24">
        <v>3640</v>
      </c>
      <c r="AS53" s="24">
        <v>27606</v>
      </c>
      <c r="AT53" s="24">
        <v>1181784</v>
      </c>
      <c r="AU53" s="24">
        <v>0</v>
      </c>
      <c r="AV53" s="24">
        <v>0</v>
      </c>
      <c r="AW53" s="24">
        <v>1250000</v>
      </c>
      <c r="AX53" s="24">
        <v>0</v>
      </c>
      <c r="AY53" s="24">
        <v>1250000</v>
      </c>
      <c r="AZ53" s="24">
        <v>897499</v>
      </c>
      <c r="BA53" s="24">
        <v>224375</v>
      </c>
      <c r="BB53" s="24">
        <v>2287179</v>
      </c>
      <c r="BC53" s="24">
        <v>2511554</v>
      </c>
      <c r="BD53" s="24">
        <v>0</v>
      </c>
      <c r="BE53" s="24"/>
      <c r="BF53" s="24"/>
      <c r="BG53" s="24">
        <v>2511554</v>
      </c>
      <c r="BH53" s="29">
        <v>0.70931522827371662</v>
      </c>
      <c r="BI53" s="30">
        <v>2511554</v>
      </c>
      <c r="BJ53" s="31">
        <v>0.70931522827371662</v>
      </c>
      <c r="BK53" s="27" t="s">
        <v>1412</v>
      </c>
      <c r="BL53" s="21" t="s">
        <v>65</v>
      </c>
      <c r="BM53" s="21" t="s">
        <v>1235</v>
      </c>
      <c r="BN53" s="21" t="s">
        <v>1413</v>
      </c>
      <c r="BO53" s="21">
        <v>621289063</v>
      </c>
      <c r="BP53" s="21" t="s">
        <v>1414</v>
      </c>
    </row>
    <row r="54" spans="1:68" x14ac:dyDescent="0.35">
      <c r="A54" s="32">
        <v>43994.422696759262</v>
      </c>
      <c r="B54" s="36" t="s">
        <v>65</v>
      </c>
      <c r="C54" s="22" t="s">
        <v>65</v>
      </c>
      <c r="D54" s="22" t="s">
        <v>1070</v>
      </c>
      <c r="E54" s="23" t="s">
        <v>985</v>
      </c>
      <c r="F54" s="23" t="s">
        <v>974</v>
      </c>
      <c r="G54" s="23" t="s">
        <v>974</v>
      </c>
      <c r="H54" s="23" t="s">
        <v>974</v>
      </c>
      <c r="I54" s="21" t="s">
        <v>355</v>
      </c>
      <c r="J54" s="21" t="s">
        <v>925</v>
      </c>
      <c r="K54" s="21">
        <v>1</v>
      </c>
      <c r="L54" s="21" t="s">
        <v>1415</v>
      </c>
      <c r="M54" s="21" t="s">
        <v>1416</v>
      </c>
      <c r="N54" s="21" t="s">
        <v>1417</v>
      </c>
      <c r="O54" s="21" t="s">
        <v>1418</v>
      </c>
      <c r="P54" s="21" t="s">
        <v>1419</v>
      </c>
      <c r="Q54" s="21" t="s">
        <v>1420</v>
      </c>
      <c r="R54" s="21" t="s">
        <v>1421</v>
      </c>
      <c r="S54" s="21" t="s">
        <v>1418</v>
      </c>
      <c r="T54" s="24">
        <v>277199</v>
      </c>
      <c r="U54" s="24">
        <v>0</v>
      </c>
      <c r="V54" s="24">
        <v>0</v>
      </c>
      <c r="W54" s="24">
        <v>0</v>
      </c>
      <c r="X54" s="24">
        <v>0</v>
      </c>
      <c r="Y54" s="24">
        <v>48434</v>
      </c>
      <c r="Z54" s="24">
        <v>0</v>
      </c>
      <c r="AA54" s="24">
        <v>5036</v>
      </c>
      <c r="AB54" s="24">
        <v>0</v>
      </c>
      <c r="AC54" s="24">
        <v>0</v>
      </c>
      <c r="AD54" s="24">
        <v>0</v>
      </c>
      <c r="AE54" s="24">
        <v>28885</v>
      </c>
      <c r="AF54" s="24">
        <v>13250</v>
      </c>
      <c r="AG54" s="24">
        <v>0</v>
      </c>
      <c r="AH54" s="24">
        <v>0</v>
      </c>
      <c r="AI54" s="24">
        <v>0</v>
      </c>
      <c r="AJ54" s="24">
        <v>95605</v>
      </c>
      <c r="AK54" s="24">
        <v>0</v>
      </c>
      <c r="AL54" s="24">
        <v>0</v>
      </c>
      <c r="AM54" s="24">
        <v>0</v>
      </c>
      <c r="AN54" s="24">
        <v>0</v>
      </c>
      <c r="AO54" s="24">
        <v>0</v>
      </c>
      <c r="AP54" s="24">
        <v>0</v>
      </c>
      <c r="AQ54" s="24">
        <v>0</v>
      </c>
      <c r="AR54" s="24">
        <v>0</v>
      </c>
      <c r="AS54" s="24">
        <v>0</v>
      </c>
      <c r="AT54" s="24">
        <v>0</v>
      </c>
      <c r="AU54" s="24">
        <v>0</v>
      </c>
      <c r="AV54" s="24">
        <v>0</v>
      </c>
      <c r="AW54" s="24">
        <v>0</v>
      </c>
      <c r="AX54" s="24">
        <v>0</v>
      </c>
      <c r="AY54" s="24">
        <v>0</v>
      </c>
      <c r="AZ54" s="24">
        <v>5036</v>
      </c>
      <c r="BA54" s="24">
        <v>1259</v>
      </c>
      <c r="BB54" s="24">
        <v>90569</v>
      </c>
      <c r="BC54" s="24">
        <v>91828</v>
      </c>
      <c r="BD54" s="24">
        <v>30000</v>
      </c>
      <c r="BE54" s="24" t="s">
        <v>988</v>
      </c>
      <c r="BF54" s="24"/>
      <c r="BG54" s="24">
        <v>121828</v>
      </c>
      <c r="BH54" s="29">
        <v>0.4394965349802849</v>
      </c>
      <c r="BI54" s="30">
        <v>121828</v>
      </c>
      <c r="BJ54" s="31">
        <v>0.4394965349802849</v>
      </c>
      <c r="BK54" s="27" t="s">
        <v>1422</v>
      </c>
      <c r="BL54" s="21" t="s">
        <v>65</v>
      </c>
      <c r="BM54" s="21" t="s">
        <v>1044</v>
      </c>
      <c r="BN54" s="21" t="s">
        <v>1423</v>
      </c>
      <c r="BO54" s="21">
        <v>623799366</v>
      </c>
      <c r="BP54" s="21" t="s">
        <v>1424</v>
      </c>
    </row>
    <row r="55" spans="1:68" x14ac:dyDescent="0.35">
      <c r="A55" s="32">
        <v>43994.489340277767</v>
      </c>
      <c r="B55" s="36" t="s">
        <v>65</v>
      </c>
      <c r="C55" s="22" t="s">
        <v>65</v>
      </c>
      <c r="D55" s="22" t="s">
        <v>1425</v>
      </c>
      <c r="E55" s="23" t="s">
        <v>985</v>
      </c>
      <c r="F55" s="23" t="s">
        <v>974</v>
      </c>
      <c r="G55" s="23" t="s">
        <v>974</v>
      </c>
      <c r="H55" s="23" t="s">
        <v>974</v>
      </c>
      <c r="I55" s="21" t="s">
        <v>356</v>
      </c>
      <c r="J55" s="21" t="s">
        <v>435</v>
      </c>
      <c r="K55" s="21">
        <v>1</v>
      </c>
      <c r="L55" s="21" t="s">
        <v>1368</v>
      </c>
      <c r="M55" s="21" t="s">
        <v>1426</v>
      </c>
      <c r="N55" s="21" t="s">
        <v>1427</v>
      </c>
      <c r="O55" s="21" t="s">
        <v>1428</v>
      </c>
      <c r="P55" s="21" t="s">
        <v>976</v>
      </c>
      <c r="Q55" s="21" t="s">
        <v>1429</v>
      </c>
      <c r="R55" s="21" t="s">
        <v>1430</v>
      </c>
      <c r="S55" s="21" t="s">
        <v>1431</v>
      </c>
      <c r="T55" s="24">
        <v>122024</v>
      </c>
      <c r="U55" s="24">
        <v>0</v>
      </c>
      <c r="V55" s="24">
        <v>0</v>
      </c>
      <c r="W55" s="24">
        <v>0</v>
      </c>
      <c r="X55" s="24">
        <v>0</v>
      </c>
      <c r="Y55" s="24">
        <v>8000</v>
      </c>
      <c r="Z55" s="24">
        <v>0</v>
      </c>
      <c r="AA55" s="24">
        <v>0</v>
      </c>
      <c r="AB55" s="24">
        <v>0</v>
      </c>
      <c r="AC55" s="24">
        <v>0</v>
      </c>
      <c r="AD55" s="24">
        <v>6000</v>
      </c>
      <c r="AE55" s="24">
        <v>4000</v>
      </c>
      <c r="AF55" s="24">
        <v>0</v>
      </c>
      <c r="AG55" s="24">
        <v>0</v>
      </c>
      <c r="AH55" s="24">
        <v>0</v>
      </c>
      <c r="AI55" s="24">
        <v>0</v>
      </c>
      <c r="AJ55" s="24">
        <v>18000</v>
      </c>
      <c r="AK55" s="24">
        <v>7200</v>
      </c>
      <c r="AL55" s="24">
        <v>0</v>
      </c>
      <c r="AM55" s="24">
        <v>0</v>
      </c>
      <c r="AN55" s="24">
        <v>0</v>
      </c>
      <c r="AO55" s="24">
        <v>0</v>
      </c>
      <c r="AP55" s="24">
        <v>0</v>
      </c>
      <c r="AQ55" s="24">
        <v>0</v>
      </c>
      <c r="AR55" s="24">
        <v>0</v>
      </c>
      <c r="AS55" s="24">
        <v>0</v>
      </c>
      <c r="AT55" s="24">
        <v>7200</v>
      </c>
      <c r="AU55" s="24">
        <v>1000</v>
      </c>
      <c r="AV55" s="24">
        <v>0</v>
      </c>
      <c r="AW55" s="24">
        <v>0</v>
      </c>
      <c r="AX55" s="24">
        <v>0</v>
      </c>
      <c r="AY55" s="24">
        <v>1000</v>
      </c>
      <c r="AZ55" s="24">
        <v>14200</v>
      </c>
      <c r="BA55" s="24">
        <v>3550</v>
      </c>
      <c r="BB55" s="24">
        <v>12000</v>
      </c>
      <c r="BC55" s="24">
        <v>15550</v>
      </c>
      <c r="BD55" s="24">
        <v>6400</v>
      </c>
      <c r="BE55" s="24" t="s">
        <v>1007</v>
      </c>
      <c r="BF55" s="24"/>
      <c r="BG55" s="24">
        <v>21950</v>
      </c>
      <c r="BH55" s="29">
        <v>0.1798826460368452</v>
      </c>
      <c r="BI55" s="30">
        <v>21950</v>
      </c>
      <c r="BJ55" s="31">
        <v>0.1798826460368452</v>
      </c>
      <c r="BK55" s="27" t="s">
        <v>1432</v>
      </c>
      <c r="BL55" s="21" t="s">
        <v>65</v>
      </c>
      <c r="BM55" s="21" t="s">
        <v>1044</v>
      </c>
      <c r="BN55" s="21" t="s">
        <v>1433</v>
      </c>
      <c r="BO55" s="21">
        <v>623838601</v>
      </c>
      <c r="BP55" s="21" t="s">
        <v>1434</v>
      </c>
    </row>
    <row r="56" spans="1:68" x14ac:dyDescent="0.35">
      <c r="A56" s="28">
        <v>44001.738310185188</v>
      </c>
      <c r="B56" s="36" t="s">
        <v>65</v>
      </c>
      <c r="C56" s="22" t="s">
        <v>65</v>
      </c>
      <c r="D56" s="21"/>
      <c r="E56" s="23" t="s">
        <v>985</v>
      </c>
      <c r="F56" s="23" t="s">
        <v>974</v>
      </c>
      <c r="G56" s="23" t="s">
        <v>974</v>
      </c>
      <c r="H56" s="23" t="s">
        <v>974</v>
      </c>
      <c r="I56" s="21" t="s">
        <v>359</v>
      </c>
      <c r="J56" s="21" t="s">
        <v>930</v>
      </c>
      <c r="K56" s="21">
        <v>1</v>
      </c>
      <c r="L56" s="21" t="s">
        <v>1435</v>
      </c>
      <c r="M56" s="21" t="s">
        <v>1436</v>
      </c>
      <c r="N56" s="21" t="s">
        <v>1437</v>
      </c>
      <c r="O56" s="21" t="s">
        <v>1438</v>
      </c>
      <c r="P56" s="21" t="s">
        <v>1175</v>
      </c>
      <c r="Q56" s="21" t="s">
        <v>1439</v>
      </c>
      <c r="R56" s="21" t="s">
        <v>1440</v>
      </c>
      <c r="S56" s="21" t="s">
        <v>1441</v>
      </c>
      <c r="T56" s="24">
        <v>80850</v>
      </c>
      <c r="U56" s="24">
        <v>0</v>
      </c>
      <c r="V56" s="24">
        <v>0</v>
      </c>
      <c r="W56" s="24">
        <v>0</v>
      </c>
      <c r="X56" s="24">
        <v>1000</v>
      </c>
      <c r="Y56" s="24">
        <v>20000</v>
      </c>
      <c r="Z56" s="24">
        <v>7000</v>
      </c>
      <c r="AA56" s="24">
        <v>6000</v>
      </c>
      <c r="AB56" s="24">
        <v>1000</v>
      </c>
      <c r="AC56" s="24">
        <v>1000</v>
      </c>
      <c r="AD56" s="24">
        <v>8000</v>
      </c>
      <c r="AE56" s="24">
        <v>0</v>
      </c>
      <c r="AF56" s="24">
        <v>0</v>
      </c>
      <c r="AG56" s="24">
        <v>0</v>
      </c>
      <c r="AH56" s="24">
        <v>0</v>
      </c>
      <c r="AI56" s="24">
        <v>0</v>
      </c>
      <c r="AJ56" s="24">
        <v>44000</v>
      </c>
      <c r="AK56" s="24">
        <v>1000</v>
      </c>
      <c r="AL56" s="24">
        <v>0</v>
      </c>
      <c r="AM56" s="24">
        <v>0</v>
      </c>
      <c r="AN56" s="24">
        <v>0</v>
      </c>
      <c r="AO56" s="24">
        <v>400</v>
      </c>
      <c r="AP56" s="24">
        <v>0</v>
      </c>
      <c r="AQ56" s="24">
        <v>4000</v>
      </c>
      <c r="AR56" s="24">
        <v>1000</v>
      </c>
      <c r="AS56" s="24">
        <v>0</v>
      </c>
      <c r="AT56" s="24">
        <v>6400</v>
      </c>
      <c r="AU56" s="24">
        <v>0</v>
      </c>
      <c r="AV56" s="24">
        <v>0</v>
      </c>
      <c r="AW56" s="24">
        <v>0</v>
      </c>
      <c r="AX56" s="24">
        <v>0</v>
      </c>
      <c r="AY56" s="24">
        <v>0</v>
      </c>
      <c r="AZ56" s="24">
        <v>28400</v>
      </c>
      <c r="BA56" s="24">
        <v>7100</v>
      </c>
      <c r="BB56" s="24">
        <v>22000</v>
      </c>
      <c r="BC56" s="24">
        <v>29100</v>
      </c>
      <c r="BD56" s="24">
        <v>6000</v>
      </c>
      <c r="BE56" s="24" t="s">
        <v>988</v>
      </c>
      <c r="BF56" s="24"/>
      <c r="BG56" s="24">
        <v>35100</v>
      </c>
      <c r="BH56" s="29">
        <v>0.43413729128014844</v>
      </c>
      <c r="BI56" s="30">
        <v>35100</v>
      </c>
      <c r="BJ56" s="31">
        <v>0.43413729128014844</v>
      </c>
      <c r="BK56" s="27" t="s">
        <v>1442</v>
      </c>
      <c r="BL56" s="21" t="s">
        <v>65</v>
      </c>
      <c r="BM56" s="21" t="s">
        <v>1443</v>
      </c>
      <c r="BN56" s="21" t="s">
        <v>1444</v>
      </c>
      <c r="BO56" s="33">
        <v>626643347</v>
      </c>
      <c r="BP56" s="21" t="s">
        <v>1362</v>
      </c>
    </row>
    <row r="57" spans="1:68" x14ac:dyDescent="0.35">
      <c r="A57" s="22">
        <v>43970.4374537037</v>
      </c>
      <c r="B57" s="39" t="s">
        <v>65</v>
      </c>
      <c r="C57" s="22" t="s">
        <v>65</v>
      </c>
      <c r="D57" s="22"/>
      <c r="E57" s="23" t="s">
        <v>985</v>
      </c>
      <c r="F57" s="23" t="s">
        <v>974</v>
      </c>
      <c r="G57" s="23" t="s">
        <v>974</v>
      </c>
      <c r="H57" s="23" t="s">
        <v>974</v>
      </c>
      <c r="I57" s="21" t="s">
        <v>360</v>
      </c>
      <c r="J57" s="21" t="s">
        <v>925</v>
      </c>
      <c r="K57" s="21">
        <v>1</v>
      </c>
      <c r="L57" s="21" t="s">
        <v>1445</v>
      </c>
      <c r="M57" s="21" t="s">
        <v>1446</v>
      </c>
      <c r="N57" s="21" t="s">
        <v>1447</v>
      </c>
      <c r="O57" s="21" t="s">
        <v>1448</v>
      </c>
      <c r="P57" s="21" t="s">
        <v>1449</v>
      </c>
      <c r="Q57" s="21" t="s">
        <v>1450</v>
      </c>
      <c r="R57" s="21" t="s">
        <v>1447</v>
      </c>
      <c r="S57" s="21" t="s">
        <v>1451</v>
      </c>
      <c r="T57" s="24">
        <v>145477</v>
      </c>
      <c r="U57" s="24">
        <v>0</v>
      </c>
      <c r="V57" s="24">
        <v>0</v>
      </c>
      <c r="W57" s="24">
        <v>0</v>
      </c>
      <c r="X57" s="24">
        <v>0</v>
      </c>
      <c r="Y57" s="24">
        <v>0</v>
      </c>
      <c r="Z57" s="24">
        <v>0</v>
      </c>
      <c r="AA57" s="24">
        <v>0</v>
      </c>
      <c r="AB57" s="24">
        <v>0</v>
      </c>
      <c r="AC57" s="24">
        <v>0</v>
      </c>
      <c r="AD57" s="24">
        <v>32861</v>
      </c>
      <c r="AE57" s="24">
        <v>0</v>
      </c>
      <c r="AF57" s="24">
        <v>0</v>
      </c>
      <c r="AG57" s="24">
        <v>0</v>
      </c>
      <c r="AH57" s="24">
        <v>0</v>
      </c>
      <c r="AI57" s="24">
        <v>0</v>
      </c>
      <c r="AJ57" s="24">
        <v>32861</v>
      </c>
      <c r="AK57" s="24">
        <v>0</v>
      </c>
      <c r="AL57" s="24">
        <v>0</v>
      </c>
      <c r="AM57" s="24">
        <v>0</v>
      </c>
      <c r="AN57" s="24">
        <v>0</v>
      </c>
      <c r="AO57" s="24">
        <v>0</v>
      </c>
      <c r="AP57" s="24">
        <v>0</v>
      </c>
      <c r="AQ57" s="24">
        <v>0</v>
      </c>
      <c r="AR57" s="24">
        <v>0</v>
      </c>
      <c r="AS57" s="24">
        <v>0</v>
      </c>
      <c r="AT57" s="24">
        <v>0</v>
      </c>
      <c r="AU57" s="24">
        <v>0</v>
      </c>
      <c r="AV57" s="24">
        <v>0</v>
      </c>
      <c r="AW57" s="24">
        <v>0</v>
      </c>
      <c r="AX57" s="24">
        <v>0</v>
      </c>
      <c r="AY57" s="24">
        <v>0</v>
      </c>
      <c r="AZ57" s="24">
        <v>32861</v>
      </c>
      <c r="BA57" s="24">
        <v>8215</v>
      </c>
      <c r="BB57" s="24">
        <v>0</v>
      </c>
      <c r="BC57" s="24">
        <v>8215</v>
      </c>
      <c r="BD57" s="24">
        <v>0</v>
      </c>
      <c r="BE57" s="24"/>
      <c r="BF57" s="24"/>
      <c r="BG57" s="24">
        <v>8215</v>
      </c>
      <c r="BH57" s="29">
        <v>5.6469407535211749E-2</v>
      </c>
      <c r="BI57" s="30">
        <v>32861</v>
      </c>
      <c r="BJ57" s="31">
        <v>0.22588450407968269</v>
      </c>
      <c r="BK57" s="27" t="s">
        <v>1452</v>
      </c>
      <c r="BL57" s="21" t="s">
        <v>65</v>
      </c>
      <c r="BM57" s="21" t="s">
        <v>996</v>
      </c>
      <c r="BN57" s="21" t="s">
        <v>1453</v>
      </c>
      <c r="BO57" s="21">
        <v>615034831</v>
      </c>
      <c r="BP57" s="21" t="s">
        <v>1454</v>
      </c>
    </row>
    <row r="58" spans="1:68" x14ac:dyDescent="0.35">
      <c r="A58" s="20">
        <v>43994.81386574074</v>
      </c>
      <c r="B58" s="36" t="s">
        <v>65</v>
      </c>
      <c r="C58" s="22" t="s">
        <v>65</v>
      </c>
      <c r="D58" s="22"/>
      <c r="E58" s="23" t="s">
        <v>985</v>
      </c>
      <c r="F58" s="23" t="s">
        <v>974</v>
      </c>
      <c r="G58" s="23" t="s">
        <v>974</v>
      </c>
      <c r="H58" s="23" t="s">
        <v>974</v>
      </c>
      <c r="I58" s="21" t="s">
        <v>361</v>
      </c>
      <c r="J58" s="21" t="s">
        <v>891</v>
      </c>
      <c r="K58" s="21">
        <v>1</v>
      </c>
      <c r="L58" s="21" t="s">
        <v>1109</v>
      </c>
      <c r="M58" s="21" t="s">
        <v>1455</v>
      </c>
      <c r="N58" s="21" t="s">
        <v>1456</v>
      </c>
      <c r="O58" s="21" t="s">
        <v>1457</v>
      </c>
      <c r="P58" s="21" t="s">
        <v>1109</v>
      </c>
      <c r="Q58" s="21" t="s">
        <v>1455</v>
      </c>
      <c r="R58" s="21" t="s">
        <v>1456</v>
      </c>
      <c r="S58" s="21" t="s">
        <v>1457</v>
      </c>
      <c r="T58" s="24">
        <v>1236288</v>
      </c>
      <c r="U58" s="24">
        <v>125000</v>
      </c>
      <c r="V58" s="24">
        <v>0</v>
      </c>
      <c r="W58" s="24">
        <v>0</v>
      </c>
      <c r="X58" s="24">
        <v>5000</v>
      </c>
      <c r="Y58" s="24">
        <v>25000</v>
      </c>
      <c r="Z58" s="24">
        <v>0</v>
      </c>
      <c r="AA58" s="24">
        <v>100000</v>
      </c>
      <c r="AB58" s="24">
        <v>45000</v>
      </c>
      <c r="AC58" s="24">
        <v>5000</v>
      </c>
      <c r="AD58" s="24">
        <v>35000</v>
      </c>
      <c r="AE58" s="24">
        <v>50000</v>
      </c>
      <c r="AF58" s="24">
        <v>10000</v>
      </c>
      <c r="AG58" s="24">
        <v>0</v>
      </c>
      <c r="AH58" s="24">
        <v>0</v>
      </c>
      <c r="AI58" s="24">
        <v>0</v>
      </c>
      <c r="AJ58" s="24">
        <v>400000</v>
      </c>
      <c r="AK58" s="24">
        <v>20000</v>
      </c>
      <c r="AL58" s="24">
        <v>0</v>
      </c>
      <c r="AM58" s="24">
        <v>0</v>
      </c>
      <c r="AN58" s="24">
        <v>0</v>
      </c>
      <c r="AO58" s="24">
        <v>0</v>
      </c>
      <c r="AP58" s="24">
        <v>0</v>
      </c>
      <c r="AQ58" s="24">
        <v>0</v>
      </c>
      <c r="AR58" s="24">
        <v>0</v>
      </c>
      <c r="AS58" s="24">
        <v>0</v>
      </c>
      <c r="AT58" s="24">
        <v>20000</v>
      </c>
      <c r="AU58" s="24">
        <v>0</v>
      </c>
      <c r="AV58" s="24">
        <v>5000</v>
      </c>
      <c r="AW58" s="24">
        <v>0</v>
      </c>
      <c r="AX58" s="24">
        <v>0</v>
      </c>
      <c r="AY58" s="24">
        <v>5000</v>
      </c>
      <c r="AZ58" s="24">
        <v>285000</v>
      </c>
      <c r="BA58" s="24">
        <v>71250</v>
      </c>
      <c r="BB58" s="24">
        <v>140000</v>
      </c>
      <c r="BC58" s="24">
        <v>211250</v>
      </c>
      <c r="BD58" s="24">
        <v>0</v>
      </c>
      <c r="BE58" s="24"/>
      <c r="BF58" s="24"/>
      <c r="BG58" s="24">
        <v>211250</v>
      </c>
      <c r="BH58" s="29">
        <v>0.17087442408241446</v>
      </c>
      <c r="BI58" s="30">
        <v>211250</v>
      </c>
      <c r="BJ58" s="31">
        <v>0.17087442408241446</v>
      </c>
      <c r="BK58" s="27" t="s">
        <v>1458</v>
      </c>
      <c r="BL58" s="21" t="s">
        <v>65</v>
      </c>
      <c r="BM58" s="21" t="s">
        <v>1235</v>
      </c>
      <c r="BN58" s="21" t="s">
        <v>1459</v>
      </c>
      <c r="BO58" s="21">
        <v>624037508</v>
      </c>
      <c r="BP58" s="21" t="s">
        <v>1460</v>
      </c>
    </row>
    <row r="59" spans="1:68" x14ac:dyDescent="0.35">
      <c r="A59" s="20">
        <v>43986.651006944441</v>
      </c>
      <c r="B59" s="36" t="s">
        <v>65</v>
      </c>
      <c r="C59" s="22" t="s">
        <v>65</v>
      </c>
      <c r="D59" s="22"/>
      <c r="E59" s="23" t="s">
        <v>985</v>
      </c>
      <c r="F59" s="23" t="s">
        <v>974</v>
      </c>
      <c r="G59" s="23" t="s">
        <v>974</v>
      </c>
      <c r="H59" s="23" t="s">
        <v>974</v>
      </c>
      <c r="I59" s="21" t="s">
        <v>362</v>
      </c>
      <c r="J59" s="21" t="s">
        <v>611</v>
      </c>
      <c r="K59" s="21">
        <v>1</v>
      </c>
      <c r="L59" s="21" t="s">
        <v>1461</v>
      </c>
      <c r="M59" s="21" t="s">
        <v>1462</v>
      </c>
      <c r="N59" s="21" t="s">
        <v>1463</v>
      </c>
      <c r="O59" s="21" t="s">
        <v>1464</v>
      </c>
      <c r="P59" s="21" t="s">
        <v>1465</v>
      </c>
      <c r="Q59" s="21" t="s">
        <v>1329</v>
      </c>
      <c r="R59" s="21" t="s">
        <v>1466</v>
      </c>
      <c r="S59" s="21" t="s">
        <v>1467</v>
      </c>
      <c r="T59" s="24">
        <v>753040</v>
      </c>
      <c r="U59" s="24">
        <v>0</v>
      </c>
      <c r="V59" s="24">
        <v>0</v>
      </c>
      <c r="W59" s="24">
        <v>0</v>
      </c>
      <c r="X59" s="24">
        <v>0</v>
      </c>
      <c r="Y59" s="24">
        <v>37156</v>
      </c>
      <c r="Z59" s="24">
        <v>0</v>
      </c>
      <c r="AA59" s="24">
        <v>17522</v>
      </c>
      <c r="AB59" s="24">
        <v>0</v>
      </c>
      <c r="AC59" s="24">
        <v>0</v>
      </c>
      <c r="AD59" s="24">
        <v>33347</v>
      </c>
      <c r="AE59" s="24">
        <v>0</v>
      </c>
      <c r="AF59" s="24">
        <v>0</v>
      </c>
      <c r="AG59" s="24">
        <v>0</v>
      </c>
      <c r="AH59" s="24">
        <v>0</v>
      </c>
      <c r="AI59" s="24">
        <v>0</v>
      </c>
      <c r="AJ59" s="24">
        <v>88025</v>
      </c>
      <c r="AK59" s="24">
        <v>0</v>
      </c>
      <c r="AL59" s="24">
        <v>0</v>
      </c>
      <c r="AM59" s="24">
        <v>0</v>
      </c>
      <c r="AN59" s="24">
        <v>0</v>
      </c>
      <c r="AO59" s="24">
        <v>0</v>
      </c>
      <c r="AP59" s="24">
        <v>0</v>
      </c>
      <c r="AQ59" s="24">
        <v>13712</v>
      </c>
      <c r="AR59" s="24">
        <v>0</v>
      </c>
      <c r="AS59" s="24">
        <v>0</v>
      </c>
      <c r="AT59" s="24">
        <v>13712</v>
      </c>
      <c r="AU59" s="24">
        <v>5376</v>
      </c>
      <c r="AV59" s="24">
        <v>0</v>
      </c>
      <c r="AW59" s="24">
        <v>0</v>
      </c>
      <c r="AX59" s="24">
        <v>0</v>
      </c>
      <c r="AY59" s="24">
        <v>5376</v>
      </c>
      <c r="AZ59" s="24">
        <v>69957</v>
      </c>
      <c r="BA59" s="24">
        <v>17489</v>
      </c>
      <c r="BB59" s="24">
        <v>37156</v>
      </c>
      <c r="BC59" s="24">
        <v>54645</v>
      </c>
      <c r="BD59" s="24">
        <v>698395</v>
      </c>
      <c r="BE59" s="24" t="s">
        <v>1031</v>
      </c>
      <c r="BF59" s="24" t="s">
        <v>974</v>
      </c>
      <c r="BG59" s="24">
        <v>753040</v>
      </c>
      <c r="BH59" s="29">
        <v>1</v>
      </c>
      <c r="BI59" s="30">
        <v>753040</v>
      </c>
      <c r="BJ59" s="31">
        <v>1</v>
      </c>
      <c r="BK59" s="27" t="s">
        <v>1468</v>
      </c>
      <c r="BL59" s="21" t="s">
        <v>65</v>
      </c>
      <c r="BM59" s="21" t="s">
        <v>1115</v>
      </c>
      <c r="BN59" s="21" t="s">
        <v>1469</v>
      </c>
      <c r="BO59" s="21">
        <v>621029024</v>
      </c>
      <c r="BP59" s="21" t="s">
        <v>1470</v>
      </c>
    </row>
    <row r="60" spans="1:68" x14ac:dyDescent="0.35">
      <c r="A60" s="32">
        <v>43994.515324074076</v>
      </c>
      <c r="B60" s="36" t="s">
        <v>972</v>
      </c>
      <c r="C60" s="22" t="s">
        <v>72</v>
      </c>
      <c r="D60" s="22"/>
      <c r="E60" s="23" t="s">
        <v>973</v>
      </c>
      <c r="F60" s="23" t="s">
        <v>975</v>
      </c>
      <c r="G60" s="23" t="s">
        <v>974</v>
      </c>
      <c r="H60" s="23" t="s">
        <v>974</v>
      </c>
      <c r="I60" s="21" t="s">
        <v>365</v>
      </c>
      <c r="J60" s="21" t="s">
        <v>399</v>
      </c>
      <c r="K60" s="21">
        <v>1</v>
      </c>
      <c r="L60" s="21" t="s">
        <v>1471</v>
      </c>
      <c r="M60" s="21" t="s">
        <v>1472</v>
      </c>
      <c r="N60" s="21" t="s">
        <v>1473</v>
      </c>
      <c r="O60" s="21" t="s">
        <v>1474</v>
      </c>
      <c r="P60" s="21" t="s">
        <v>1475</v>
      </c>
      <c r="Q60" s="21" t="s">
        <v>1476</v>
      </c>
      <c r="R60" s="21" t="s">
        <v>1477</v>
      </c>
      <c r="S60" s="21" t="s">
        <v>1478</v>
      </c>
      <c r="T60" s="24">
        <v>166813</v>
      </c>
      <c r="U60" s="24">
        <v>500</v>
      </c>
      <c r="V60" s="24">
        <v>2000</v>
      </c>
      <c r="W60" s="24">
        <v>0</v>
      </c>
      <c r="X60" s="24">
        <v>0</v>
      </c>
      <c r="Y60" s="24">
        <v>3000</v>
      </c>
      <c r="Z60" s="24">
        <v>0</v>
      </c>
      <c r="AA60" s="24">
        <v>250</v>
      </c>
      <c r="AB60" s="24">
        <v>250</v>
      </c>
      <c r="AC60" s="24">
        <v>250</v>
      </c>
      <c r="AD60" s="24">
        <v>5000</v>
      </c>
      <c r="AE60" s="24">
        <v>3000</v>
      </c>
      <c r="AF60" s="24">
        <v>0</v>
      </c>
      <c r="AG60" s="24">
        <v>0</v>
      </c>
      <c r="AH60" s="24">
        <v>0</v>
      </c>
      <c r="AI60" s="24">
        <v>0</v>
      </c>
      <c r="AJ60" s="24">
        <v>14250</v>
      </c>
      <c r="AK60" s="24">
        <v>0</v>
      </c>
      <c r="AL60" s="24">
        <v>0</v>
      </c>
      <c r="AM60" s="24">
        <v>0</v>
      </c>
      <c r="AN60" s="24">
        <v>0</v>
      </c>
      <c r="AO60" s="24">
        <v>0</v>
      </c>
      <c r="AP60" s="24">
        <v>0</v>
      </c>
      <c r="AQ60" s="24">
        <v>0</v>
      </c>
      <c r="AR60" s="24">
        <v>0</v>
      </c>
      <c r="AS60" s="24">
        <v>0</v>
      </c>
      <c r="AT60" s="24">
        <v>0</v>
      </c>
      <c r="AU60" s="24">
        <v>0</v>
      </c>
      <c r="AV60" s="24">
        <v>0</v>
      </c>
      <c r="AW60" s="24">
        <v>0</v>
      </c>
      <c r="AX60" s="24">
        <v>0</v>
      </c>
      <c r="AY60" s="24">
        <v>0</v>
      </c>
      <c r="AZ60" s="24">
        <v>7750</v>
      </c>
      <c r="BA60" s="24">
        <v>1938</v>
      </c>
      <c r="BB60" s="24">
        <v>6500</v>
      </c>
      <c r="BC60" s="24">
        <v>8438</v>
      </c>
      <c r="BD60" s="24">
        <v>0</v>
      </c>
      <c r="BE60" s="24"/>
      <c r="BF60" s="24"/>
      <c r="BG60" s="24">
        <v>8438</v>
      </c>
      <c r="BH60" s="29">
        <v>5.0583587610078348E-2</v>
      </c>
      <c r="BI60" s="30">
        <v>0</v>
      </c>
      <c r="BJ60" s="31">
        <v>0</v>
      </c>
      <c r="BK60" s="27" t="s">
        <v>1479</v>
      </c>
      <c r="BL60" s="21" t="s">
        <v>65</v>
      </c>
      <c r="BM60" s="21" t="s">
        <v>1044</v>
      </c>
      <c r="BN60" s="21" t="s">
        <v>1480</v>
      </c>
      <c r="BO60" s="21">
        <v>623853903</v>
      </c>
      <c r="BP60" s="21" t="s">
        <v>1481</v>
      </c>
    </row>
    <row r="61" spans="1:68" x14ac:dyDescent="0.35">
      <c r="A61" s="32">
        <v>43994.51966435185</v>
      </c>
      <c r="B61" s="36" t="s">
        <v>972</v>
      </c>
      <c r="C61" s="22" t="s">
        <v>72</v>
      </c>
      <c r="D61" s="22"/>
      <c r="E61" s="23" t="s">
        <v>973</v>
      </c>
      <c r="F61" s="23" t="s">
        <v>975</v>
      </c>
      <c r="G61" s="23" t="s">
        <v>974</v>
      </c>
      <c r="H61" s="23" t="s">
        <v>974</v>
      </c>
      <c r="I61" s="21" t="s">
        <v>365</v>
      </c>
      <c r="J61" s="21" t="s">
        <v>399</v>
      </c>
      <c r="K61" s="21">
        <v>1</v>
      </c>
      <c r="L61" s="21" t="s">
        <v>1471</v>
      </c>
      <c r="M61" s="21" t="s">
        <v>1472</v>
      </c>
      <c r="N61" s="21" t="s">
        <v>1473</v>
      </c>
      <c r="O61" s="21" t="s">
        <v>1474</v>
      </c>
      <c r="P61" s="21" t="s">
        <v>976</v>
      </c>
      <c r="Q61" s="21" t="s">
        <v>1476</v>
      </c>
      <c r="R61" s="21" t="s">
        <v>1477</v>
      </c>
      <c r="S61" s="21" t="s">
        <v>1478</v>
      </c>
      <c r="T61" s="24">
        <v>166813</v>
      </c>
      <c r="U61" s="24">
        <v>500</v>
      </c>
      <c r="V61" s="24">
        <v>2000</v>
      </c>
      <c r="W61" s="24">
        <v>0</v>
      </c>
      <c r="X61" s="24">
        <v>0</v>
      </c>
      <c r="Y61" s="24">
        <v>3000</v>
      </c>
      <c r="Z61" s="24">
        <v>0</v>
      </c>
      <c r="AA61" s="24">
        <v>250</v>
      </c>
      <c r="AB61" s="24">
        <v>350</v>
      </c>
      <c r="AC61" s="24">
        <v>250</v>
      </c>
      <c r="AD61" s="24">
        <v>4090</v>
      </c>
      <c r="AE61" s="24">
        <v>15500</v>
      </c>
      <c r="AF61" s="24">
        <v>0</v>
      </c>
      <c r="AG61" s="24">
        <v>0</v>
      </c>
      <c r="AH61" s="24">
        <v>0</v>
      </c>
      <c r="AI61" s="24">
        <v>0</v>
      </c>
      <c r="AJ61" s="24">
        <v>25940</v>
      </c>
      <c r="AK61" s="24">
        <v>0</v>
      </c>
      <c r="AL61" s="24">
        <v>0</v>
      </c>
      <c r="AM61" s="24">
        <v>0</v>
      </c>
      <c r="AN61" s="24">
        <v>0</v>
      </c>
      <c r="AO61" s="24">
        <v>0</v>
      </c>
      <c r="AP61" s="24">
        <v>0</v>
      </c>
      <c r="AQ61" s="24">
        <v>0</v>
      </c>
      <c r="AR61" s="24">
        <v>0</v>
      </c>
      <c r="AS61" s="24">
        <v>0</v>
      </c>
      <c r="AT61" s="24">
        <v>0</v>
      </c>
      <c r="AU61" s="24">
        <v>0</v>
      </c>
      <c r="AV61" s="24">
        <v>0</v>
      </c>
      <c r="AW61" s="24">
        <v>0</v>
      </c>
      <c r="AX61" s="24">
        <v>0</v>
      </c>
      <c r="AY61" s="24">
        <v>0</v>
      </c>
      <c r="AZ61" s="24">
        <v>6840</v>
      </c>
      <c r="BA61" s="24">
        <v>1710</v>
      </c>
      <c r="BB61" s="24">
        <v>19100</v>
      </c>
      <c r="BC61" s="24">
        <v>20810</v>
      </c>
      <c r="BD61" s="24">
        <v>0</v>
      </c>
      <c r="BE61" s="24"/>
      <c r="BF61" s="24"/>
      <c r="BG61" s="24">
        <v>20810</v>
      </c>
      <c r="BH61" s="29">
        <v>0.12475046908814061</v>
      </c>
      <c r="BI61" s="30">
        <v>0</v>
      </c>
      <c r="BJ61" s="31">
        <v>0</v>
      </c>
      <c r="BK61" s="27" t="s">
        <v>1482</v>
      </c>
      <c r="BL61" s="21" t="s">
        <v>65</v>
      </c>
      <c r="BM61" s="21" t="s">
        <v>1044</v>
      </c>
      <c r="BN61" s="21" t="s">
        <v>1480</v>
      </c>
      <c r="BO61" s="21">
        <v>623856381</v>
      </c>
      <c r="BP61" s="21" t="s">
        <v>1481</v>
      </c>
    </row>
    <row r="62" spans="1:68" x14ac:dyDescent="0.35">
      <c r="A62" s="20">
        <v>43997.603750000002</v>
      </c>
      <c r="B62" s="36" t="s">
        <v>65</v>
      </c>
      <c r="C62" s="22" t="s">
        <v>65</v>
      </c>
      <c r="D62" s="22"/>
      <c r="E62" s="23" t="s">
        <v>985</v>
      </c>
      <c r="F62" s="23" t="s">
        <v>974</v>
      </c>
      <c r="G62" s="23" t="s">
        <v>974</v>
      </c>
      <c r="H62" s="23" t="s">
        <v>974</v>
      </c>
      <c r="I62" s="21" t="s">
        <v>365</v>
      </c>
      <c r="J62" s="21" t="s">
        <v>399</v>
      </c>
      <c r="K62" s="21">
        <v>1</v>
      </c>
      <c r="L62" s="21" t="s">
        <v>1471</v>
      </c>
      <c r="M62" s="21" t="s">
        <v>1472</v>
      </c>
      <c r="N62" s="21" t="s">
        <v>1473</v>
      </c>
      <c r="O62" s="21" t="s">
        <v>1474</v>
      </c>
      <c r="P62" s="21" t="s">
        <v>976</v>
      </c>
      <c r="Q62" s="21" t="s">
        <v>1476</v>
      </c>
      <c r="R62" s="21" t="s">
        <v>1477</v>
      </c>
      <c r="S62" s="21" t="s">
        <v>1478</v>
      </c>
      <c r="T62" s="24">
        <v>166813</v>
      </c>
      <c r="U62" s="24">
        <v>500</v>
      </c>
      <c r="V62" s="24">
        <v>2000</v>
      </c>
      <c r="W62" s="24">
        <v>0</v>
      </c>
      <c r="X62" s="24">
        <v>0</v>
      </c>
      <c r="Y62" s="24">
        <v>3000</v>
      </c>
      <c r="Z62" s="24">
        <v>0</v>
      </c>
      <c r="AA62" s="24">
        <v>250</v>
      </c>
      <c r="AB62" s="24">
        <v>350</v>
      </c>
      <c r="AC62" s="24">
        <v>250</v>
      </c>
      <c r="AD62" s="24">
        <v>4090</v>
      </c>
      <c r="AE62" s="24">
        <v>15500</v>
      </c>
      <c r="AF62" s="24">
        <v>0</v>
      </c>
      <c r="AG62" s="24">
        <v>0</v>
      </c>
      <c r="AH62" s="24">
        <v>0</v>
      </c>
      <c r="AI62" s="24">
        <v>0</v>
      </c>
      <c r="AJ62" s="24">
        <v>25940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6840</v>
      </c>
      <c r="BA62" s="24">
        <v>1710</v>
      </c>
      <c r="BB62" s="24">
        <v>19100</v>
      </c>
      <c r="BC62" s="24">
        <v>20810</v>
      </c>
      <c r="BD62" s="24">
        <v>0</v>
      </c>
      <c r="BE62" s="24"/>
      <c r="BF62" s="24"/>
      <c r="BG62" s="24">
        <v>20810</v>
      </c>
      <c r="BH62" s="29">
        <v>0.12475046908814061</v>
      </c>
      <c r="BI62" s="30">
        <v>20810</v>
      </c>
      <c r="BJ62" s="31">
        <v>0.12475046908814061</v>
      </c>
      <c r="BK62" s="27" t="s">
        <v>1483</v>
      </c>
      <c r="BL62" s="21" t="s">
        <v>65</v>
      </c>
      <c r="BM62" s="21" t="s">
        <v>1044</v>
      </c>
      <c r="BN62" s="21" t="s">
        <v>1480</v>
      </c>
      <c r="BO62" s="21">
        <v>624814064</v>
      </c>
      <c r="BP62" s="21" t="s">
        <v>1481</v>
      </c>
    </row>
    <row r="63" spans="1:68" x14ac:dyDescent="0.35">
      <c r="A63" s="20">
        <v>43994.337442129632</v>
      </c>
      <c r="B63" s="36" t="s">
        <v>72</v>
      </c>
      <c r="C63" s="22" t="s">
        <v>72</v>
      </c>
      <c r="D63" s="22"/>
      <c r="E63" s="23" t="s">
        <v>973</v>
      </c>
      <c r="F63" s="23" t="s">
        <v>975</v>
      </c>
      <c r="G63" s="23" t="s">
        <v>974</v>
      </c>
      <c r="H63" s="23" t="s">
        <v>974</v>
      </c>
      <c r="I63" s="21" t="s">
        <v>366</v>
      </c>
      <c r="J63" s="21" t="s">
        <v>928</v>
      </c>
      <c r="K63" s="21">
        <v>1</v>
      </c>
      <c r="L63" s="21" t="s">
        <v>1484</v>
      </c>
      <c r="M63" s="21" t="s">
        <v>1485</v>
      </c>
      <c r="N63" s="21" t="s">
        <v>1486</v>
      </c>
      <c r="O63" s="21" t="s">
        <v>1487</v>
      </c>
      <c r="P63" s="21" t="s">
        <v>1175</v>
      </c>
      <c r="Q63" s="21" t="s">
        <v>249</v>
      </c>
      <c r="R63" s="21" t="s">
        <v>1488</v>
      </c>
      <c r="S63" s="21" t="s">
        <v>1489</v>
      </c>
      <c r="T63" s="24">
        <v>77411</v>
      </c>
      <c r="U63" s="24">
        <v>0</v>
      </c>
      <c r="V63" s="24">
        <v>5000</v>
      </c>
      <c r="W63" s="24">
        <v>0</v>
      </c>
      <c r="X63" s="24">
        <v>2500</v>
      </c>
      <c r="Y63" s="24">
        <v>8400</v>
      </c>
      <c r="Z63" s="24">
        <v>0</v>
      </c>
      <c r="AA63" s="24">
        <v>1000</v>
      </c>
      <c r="AB63" s="24">
        <v>2750</v>
      </c>
      <c r="AC63" s="24">
        <v>500</v>
      </c>
      <c r="AD63" s="24">
        <v>4500</v>
      </c>
      <c r="AE63" s="24">
        <v>9000</v>
      </c>
      <c r="AF63" s="24">
        <v>800</v>
      </c>
      <c r="AG63" s="24">
        <v>0</v>
      </c>
      <c r="AH63" s="24">
        <v>5000</v>
      </c>
      <c r="AI63" s="24">
        <v>0</v>
      </c>
      <c r="AJ63" s="24">
        <v>39450</v>
      </c>
      <c r="AK63" s="24">
        <v>500</v>
      </c>
      <c r="AL63" s="24">
        <v>0</v>
      </c>
      <c r="AM63" s="24">
        <v>0</v>
      </c>
      <c r="AN63" s="24">
        <v>0</v>
      </c>
      <c r="AO63" s="24">
        <v>0</v>
      </c>
      <c r="AP63" s="24">
        <v>0</v>
      </c>
      <c r="AQ63" s="24">
        <v>20800</v>
      </c>
      <c r="AR63" s="24">
        <v>0</v>
      </c>
      <c r="AS63" s="24">
        <v>0</v>
      </c>
      <c r="AT63" s="24">
        <v>21300</v>
      </c>
      <c r="AU63" s="24">
        <v>18500</v>
      </c>
      <c r="AV63" s="24">
        <v>52233</v>
      </c>
      <c r="AW63" s="24">
        <v>0</v>
      </c>
      <c r="AX63" s="24">
        <v>1700</v>
      </c>
      <c r="AY63" s="24">
        <v>72433</v>
      </c>
      <c r="AZ63" s="24">
        <v>52800</v>
      </c>
      <c r="BA63" s="24">
        <v>13200</v>
      </c>
      <c r="BB63" s="24">
        <v>80383</v>
      </c>
      <c r="BC63" s="24">
        <v>93583</v>
      </c>
      <c r="BD63" s="24">
        <v>0</v>
      </c>
      <c r="BE63" s="24"/>
      <c r="BF63" s="24" t="s">
        <v>1113</v>
      </c>
      <c r="BG63" s="24">
        <v>93583</v>
      </c>
      <c r="BH63" s="29">
        <v>1.2089108782989497</v>
      </c>
      <c r="BI63" s="30">
        <v>77411</v>
      </c>
      <c r="BJ63" s="31">
        <v>1</v>
      </c>
      <c r="BK63" s="27" t="s">
        <v>1490</v>
      </c>
      <c r="BL63" s="21" t="s">
        <v>65</v>
      </c>
      <c r="BM63" s="21" t="s">
        <v>1056</v>
      </c>
      <c r="BN63" s="21" t="s">
        <v>1491</v>
      </c>
      <c r="BO63" s="21">
        <v>623755221</v>
      </c>
      <c r="BP63" s="21" t="s">
        <v>1492</v>
      </c>
    </row>
    <row r="64" spans="1:68" x14ac:dyDescent="0.35">
      <c r="A64" s="20">
        <v>43992.602037037039</v>
      </c>
      <c r="B64" s="36" t="s">
        <v>65</v>
      </c>
      <c r="C64" s="22" t="s">
        <v>65</v>
      </c>
      <c r="D64" s="22"/>
      <c r="E64" s="23" t="s">
        <v>985</v>
      </c>
      <c r="F64" s="23" t="s">
        <v>974</v>
      </c>
      <c r="G64" s="23" t="s">
        <v>974</v>
      </c>
      <c r="H64" s="23" t="s">
        <v>974</v>
      </c>
      <c r="I64" s="21" t="s">
        <v>368</v>
      </c>
      <c r="J64" s="21" t="s">
        <v>389</v>
      </c>
      <c r="K64" s="21">
        <v>1</v>
      </c>
      <c r="L64" s="21" t="s">
        <v>1493</v>
      </c>
      <c r="M64" s="21" t="s">
        <v>1494</v>
      </c>
      <c r="N64" s="21" t="s">
        <v>1495</v>
      </c>
      <c r="O64" s="21" t="s">
        <v>1496</v>
      </c>
      <c r="P64" s="21" t="s">
        <v>1497</v>
      </c>
      <c r="Q64" s="21" t="s">
        <v>1498</v>
      </c>
      <c r="R64" s="21" t="s">
        <v>1499</v>
      </c>
      <c r="S64" s="21" t="s">
        <v>1500</v>
      </c>
      <c r="T64" s="24">
        <v>2444626</v>
      </c>
      <c r="U64" s="24">
        <v>28813</v>
      </c>
      <c r="V64" s="24">
        <v>0</v>
      </c>
      <c r="W64" s="24">
        <v>0</v>
      </c>
      <c r="X64" s="24">
        <v>7880</v>
      </c>
      <c r="Y64" s="24">
        <v>46481</v>
      </c>
      <c r="Z64" s="24">
        <v>0</v>
      </c>
      <c r="AA64" s="24">
        <v>54313</v>
      </c>
      <c r="AB64" s="24">
        <v>0</v>
      </c>
      <c r="AC64" s="24">
        <v>0</v>
      </c>
      <c r="AD64" s="24">
        <v>2020</v>
      </c>
      <c r="AE64" s="24">
        <v>0</v>
      </c>
      <c r="AF64" s="24">
        <v>0</v>
      </c>
      <c r="AG64" s="24">
        <v>30979</v>
      </c>
      <c r="AH64" s="24">
        <v>0</v>
      </c>
      <c r="AI64" s="24">
        <v>0</v>
      </c>
      <c r="AJ64" s="24">
        <v>170486</v>
      </c>
      <c r="AK64" s="24">
        <v>0</v>
      </c>
      <c r="AL64" s="24">
        <v>0</v>
      </c>
      <c r="AM64" s="24">
        <v>0</v>
      </c>
      <c r="AN64" s="24">
        <v>0</v>
      </c>
      <c r="AO64" s="24">
        <v>0</v>
      </c>
      <c r="AP64" s="24">
        <v>0</v>
      </c>
      <c r="AQ64" s="24">
        <v>0</v>
      </c>
      <c r="AR64" s="24">
        <v>0</v>
      </c>
      <c r="AS64" s="24">
        <v>0</v>
      </c>
      <c r="AT64" s="24">
        <v>0</v>
      </c>
      <c r="AU64" s="24">
        <v>0</v>
      </c>
      <c r="AV64" s="24">
        <v>0</v>
      </c>
      <c r="AW64" s="24">
        <v>0</v>
      </c>
      <c r="AX64" s="24">
        <v>0</v>
      </c>
      <c r="AY64" s="24">
        <v>0</v>
      </c>
      <c r="AZ64" s="24">
        <v>93026</v>
      </c>
      <c r="BA64" s="24">
        <v>23257</v>
      </c>
      <c r="BB64" s="24">
        <v>77460</v>
      </c>
      <c r="BC64" s="24">
        <v>100717</v>
      </c>
      <c r="BD64" s="24">
        <v>14266</v>
      </c>
      <c r="BE64" s="24" t="s">
        <v>1007</v>
      </c>
      <c r="BF64" s="24"/>
      <c r="BG64" s="24">
        <v>114983</v>
      </c>
      <c r="BH64" s="29">
        <v>4.7035006581783882E-2</v>
      </c>
      <c r="BI64" s="30">
        <v>114983</v>
      </c>
      <c r="BJ64" s="31">
        <v>4.7035006581783882E-2</v>
      </c>
      <c r="BK64" s="27" t="s">
        <v>1501</v>
      </c>
      <c r="BL64" s="21" t="s">
        <v>65</v>
      </c>
      <c r="BM64" s="21" t="s">
        <v>1056</v>
      </c>
      <c r="BN64" s="21" t="s">
        <v>1502</v>
      </c>
      <c r="BO64" s="21">
        <v>623075778</v>
      </c>
      <c r="BP64" s="21" t="s">
        <v>1264</v>
      </c>
    </row>
    <row r="65" spans="1:68" x14ac:dyDescent="0.35">
      <c r="A65" s="20">
        <v>43998.502476851849</v>
      </c>
      <c r="B65" s="36" t="s">
        <v>65</v>
      </c>
      <c r="C65" s="22" t="s">
        <v>65</v>
      </c>
      <c r="D65" s="21"/>
      <c r="E65" s="23" t="s">
        <v>985</v>
      </c>
      <c r="F65" s="23" t="s">
        <v>974</v>
      </c>
      <c r="G65" s="23" t="s">
        <v>974</v>
      </c>
      <c r="H65" s="23" t="s">
        <v>974</v>
      </c>
      <c r="I65" s="21" t="s">
        <v>369</v>
      </c>
      <c r="J65" s="21" t="s">
        <v>923</v>
      </c>
      <c r="K65" s="21">
        <v>1</v>
      </c>
      <c r="L65" s="21" t="s">
        <v>1503</v>
      </c>
      <c r="M65" s="21" t="s">
        <v>1504</v>
      </c>
      <c r="N65" s="21" t="s">
        <v>1505</v>
      </c>
      <c r="O65" s="21" t="s">
        <v>1506</v>
      </c>
      <c r="P65" s="21" t="s">
        <v>1507</v>
      </c>
      <c r="Q65" s="21" t="s">
        <v>1508</v>
      </c>
      <c r="R65" s="21" t="s">
        <v>1509</v>
      </c>
      <c r="S65" s="21" t="s">
        <v>1506</v>
      </c>
      <c r="T65" s="24">
        <v>3024770</v>
      </c>
      <c r="U65" s="24">
        <v>0</v>
      </c>
      <c r="V65" s="24">
        <v>0</v>
      </c>
      <c r="W65" s="24">
        <v>0</v>
      </c>
      <c r="X65" s="24">
        <v>0</v>
      </c>
      <c r="Y65" s="24">
        <v>9318</v>
      </c>
      <c r="Z65" s="24">
        <v>0</v>
      </c>
      <c r="AA65" s="24">
        <v>22000</v>
      </c>
      <c r="AB65" s="24">
        <v>0</v>
      </c>
      <c r="AC65" s="24">
        <v>0</v>
      </c>
      <c r="AD65" s="24">
        <v>2100</v>
      </c>
      <c r="AE65" s="24">
        <v>0</v>
      </c>
      <c r="AF65" s="24">
        <v>0</v>
      </c>
      <c r="AG65" s="24">
        <v>0</v>
      </c>
      <c r="AH65" s="24">
        <v>0</v>
      </c>
      <c r="AI65" s="24">
        <v>0</v>
      </c>
      <c r="AJ65" s="24">
        <v>33418</v>
      </c>
      <c r="AK65" s="24">
        <v>19600</v>
      </c>
      <c r="AL65" s="24">
        <v>0</v>
      </c>
      <c r="AM65" s="24">
        <v>0</v>
      </c>
      <c r="AN65" s="24">
        <v>0</v>
      </c>
      <c r="AO65" s="24">
        <v>0</v>
      </c>
      <c r="AP65" s="24">
        <v>0</v>
      </c>
      <c r="AQ65" s="24">
        <v>8420</v>
      </c>
      <c r="AR65" s="24">
        <v>0</v>
      </c>
      <c r="AS65" s="24">
        <v>100</v>
      </c>
      <c r="AT65" s="24">
        <v>28120</v>
      </c>
      <c r="AU65" s="24">
        <v>0</v>
      </c>
      <c r="AV65" s="24">
        <v>0</v>
      </c>
      <c r="AW65" s="24">
        <v>0</v>
      </c>
      <c r="AX65" s="24">
        <v>0</v>
      </c>
      <c r="AY65" s="24">
        <v>0</v>
      </c>
      <c r="AZ65" s="24">
        <v>52220</v>
      </c>
      <c r="BA65" s="24">
        <v>13055</v>
      </c>
      <c r="BB65" s="24">
        <v>9318</v>
      </c>
      <c r="BC65" s="24">
        <v>22373</v>
      </c>
      <c r="BD65" s="24">
        <v>3000</v>
      </c>
      <c r="BE65" s="24" t="s">
        <v>1007</v>
      </c>
      <c r="BF65" s="24"/>
      <c r="BG65" s="24">
        <v>25373</v>
      </c>
      <c r="BH65" s="29">
        <v>8.3884063912297458E-3</v>
      </c>
      <c r="BI65" s="30">
        <v>25373</v>
      </c>
      <c r="BJ65" s="31">
        <v>8.3884063912297458E-3</v>
      </c>
      <c r="BK65" s="27" t="s">
        <v>1510</v>
      </c>
      <c r="BL65" s="21" t="s">
        <v>65</v>
      </c>
      <c r="BM65" s="21" t="s">
        <v>982</v>
      </c>
      <c r="BN65" s="21" t="s">
        <v>1511</v>
      </c>
      <c r="BO65" s="21">
        <v>625187048</v>
      </c>
      <c r="BP65" s="21" t="s">
        <v>1512</v>
      </c>
    </row>
    <row r="66" spans="1:68" x14ac:dyDescent="0.35">
      <c r="A66" s="22">
        <v>43985.687210648153</v>
      </c>
      <c r="B66" s="36" t="s">
        <v>65</v>
      </c>
      <c r="C66" s="22" t="s">
        <v>65</v>
      </c>
      <c r="D66" s="22"/>
      <c r="E66" s="23" t="s">
        <v>985</v>
      </c>
      <c r="F66" s="23" t="s">
        <v>974</v>
      </c>
      <c r="G66" s="23" t="s">
        <v>974</v>
      </c>
      <c r="H66" s="23" t="s">
        <v>974</v>
      </c>
      <c r="I66" s="21" t="s">
        <v>370</v>
      </c>
      <c r="J66" s="21" t="s">
        <v>611</v>
      </c>
      <c r="K66" s="21">
        <v>1</v>
      </c>
      <c r="L66" s="21" t="s">
        <v>1513</v>
      </c>
      <c r="M66" s="21" t="s">
        <v>1514</v>
      </c>
      <c r="N66" s="21" t="s">
        <v>1515</v>
      </c>
      <c r="O66" s="21" t="s">
        <v>1516</v>
      </c>
      <c r="P66" s="21" t="s">
        <v>1517</v>
      </c>
      <c r="Q66" s="21" t="s">
        <v>1518</v>
      </c>
      <c r="R66" s="21" t="s">
        <v>1519</v>
      </c>
      <c r="S66" s="21" t="s">
        <v>1520</v>
      </c>
      <c r="T66" s="24">
        <v>2233641</v>
      </c>
      <c r="U66" s="24">
        <v>127312</v>
      </c>
      <c r="V66" s="24">
        <v>0</v>
      </c>
      <c r="W66" s="24">
        <v>12600</v>
      </c>
      <c r="X66" s="24">
        <v>21600</v>
      </c>
      <c r="Y66" s="24">
        <v>31687</v>
      </c>
      <c r="Z66" s="24">
        <v>0</v>
      </c>
      <c r="AA66" s="24">
        <v>53496</v>
      </c>
      <c r="AB66" s="24">
        <v>22328</v>
      </c>
      <c r="AC66" s="24">
        <v>0</v>
      </c>
      <c r="AD66" s="24">
        <v>76396</v>
      </c>
      <c r="AE66" s="24">
        <v>268533</v>
      </c>
      <c r="AF66" s="24">
        <v>30000</v>
      </c>
      <c r="AG66" s="24">
        <v>35268</v>
      </c>
      <c r="AH66" s="24">
        <v>0</v>
      </c>
      <c r="AI66" s="24">
        <v>0</v>
      </c>
      <c r="AJ66" s="24">
        <v>679220</v>
      </c>
      <c r="AK66" s="24">
        <v>8579</v>
      </c>
      <c r="AL66" s="24">
        <v>0</v>
      </c>
      <c r="AM66" s="24">
        <v>0</v>
      </c>
      <c r="AN66" s="24">
        <v>0</v>
      </c>
      <c r="AO66" s="24">
        <v>0</v>
      </c>
      <c r="AP66" s="24">
        <v>0</v>
      </c>
      <c r="AQ66" s="24">
        <v>68754</v>
      </c>
      <c r="AR66" s="24">
        <v>0</v>
      </c>
      <c r="AS66" s="24">
        <v>0</v>
      </c>
      <c r="AT66" s="24">
        <v>77333</v>
      </c>
      <c r="AU66" s="24">
        <v>0</v>
      </c>
      <c r="AV66" s="24">
        <v>0</v>
      </c>
      <c r="AW66" s="24">
        <v>0</v>
      </c>
      <c r="AX66" s="24">
        <v>0</v>
      </c>
      <c r="AY66" s="24">
        <v>0</v>
      </c>
      <c r="AZ66" s="24">
        <v>368737</v>
      </c>
      <c r="BA66" s="24">
        <v>92184</v>
      </c>
      <c r="BB66" s="24">
        <v>387816</v>
      </c>
      <c r="BC66" s="24">
        <v>480000</v>
      </c>
      <c r="BD66" s="24">
        <v>0</v>
      </c>
      <c r="BE66" s="24"/>
      <c r="BF66" s="24"/>
      <c r="BG66" s="24">
        <v>480000</v>
      </c>
      <c r="BH66" s="29">
        <v>0.21489576883662145</v>
      </c>
      <c r="BI66" s="30">
        <v>480000</v>
      </c>
      <c r="BJ66" s="31">
        <v>0.21489576883662145</v>
      </c>
      <c r="BK66" s="27" t="s">
        <v>1521</v>
      </c>
      <c r="BL66" s="21" t="s">
        <v>65</v>
      </c>
      <c r="BM66" s="21" t="s">
        <v>1115</v>
      </c>
      <c r="BN66" s="21" t="s">
        <v>1522</v>
      </c>
      <c r="BO66" s="21">
        <v>620625211</v>
      </c>
      <c r="BP66" s="21" t="s">
        <v>1523</v>
      </c>
    </row>
    <row r="67" spans="1:68" x14ac:dyDescent="0.35">
      <c r="A67" s="20">
        <v>43994.674398148149</v>
      </c>
      <c r="B67" s="36" t="s">
        <v>65</v>
      </c>
      <c r="C67" s="22" t="s">
        <v>65</v>
      </c>
      <c r="D67" s="22"/>
      <c r="E67" s="23" t="s">
        <v>985</v>
      </c>
      <c r="F67" s="23" t="s">
        <v>974</v>
      </c>
      <c r="G67" s="23" t="s">
        <v>974</v>
      </c>
      <c r="H67" s="23" t="s">
        <v>974</v>
      </c>
      <c r="I67" s="21" t="s">
        <v>371</v>
      </c>
      <c r="J67" s="21" t="s">
        <v>399</v>
      </c>
      <c r="K67" s="21">
        <v>1</v>
      </c>
      <c r="L67" s="21" t="s">
        <v>1524</v>
      </c>
      <c r="M67" s="21" t="s">
        <v>817</v>
      </c>
      <c r="N67" s="21" t="s">
        <v>1525</v>
      </c>
      <c r="O67" s="21" t="s">
        <v>1526</v>
      </c>
      <c r="P67" s="21" t="s">
        <v>1527</v>
      </c>
      <c r="Q67" s="21" t="s">
        <v>1528</v>
      </c>
      <c r="R67" s="21" t="s">
        <v>1525</v>
      </c>
      <c r="S67" s="21" t="s">
        <v>1529</v>
      </c>
      <c r="T67" s="24">
        <v>444542</v>
      </c>
      <c r="U67" s="24">
        <v>50000</v>
      </c>
      <c r="V67" s="24">
        <v>10000</v>
      </c>
      <c r="W67" s="24">
        <v>40000</v>
      </c>
      <c r="X67" s="24">
        <v>10000</v>
      </c>
      <c r="Y67" s="24">
        <v>90000</v>
      </c>
      <c r="Z67" s="24">
        <v>10000</v>
      </c>
      <c r="AA67" s="24">
        <v>60000</v>
      </c>
      <c r="AB67" s="24">
        <v>10000</v>
      </c>
      <c r="AC67" s="24">
        <v>15000</v>
      </c>
      <c r="AD67" s="24">
        <v>40000</v>
      </c>
      <c r="AE67" s="24">
        <v>120000</v>
      </c>
      <c r="AF67" s="24">
        <v>30000</v>
      </c>
      <c r="AG67" s="24">
        <v>0</v>
      </c>
      <c r="AH67" s="24">
        <v>0</v>
      </c>
      <c r="AI67" s="24">
        <v>0</v>
      </c>
      <c r="AJ67" s="24">
        <v>485000</v>
      </c>
      <c r="AK67" s="24">
        <v>50000</v>
      </c>
      <c r="AL67" s="24">
        <v>0</v>
      </c>
      <c r="AM67" s="24">
        <v>0</v>
      </c>
      <c r="AN67" s="24">
        <v>0</v>
      </c>
      <c r="AO67" s="24">
        <v>3000</v>
      </c>
      <c r="AP67" s="24">
        <v>0</v>
      </c>
      <c r="AQ67" s="24">
        <v>60000</v>
      </c>
      <c r="AR67" s="24">
        <v>10000</v>
      </c>
      <c r="AS67" s="24">
        <v>10000</v>
      </c>
      <c r="AT67" s="24">
        <v>133000</v>
      </c>
      <c r="AU67" s="24">
        <v>25000</v>
      </c>
      <c r="AV67" s="24">
        <v>10000</v>
      </c>
      <c r="AW67" s="24">
        <v>0</v>
      </c>
      <c r="AX67" s="24">
        <v>0</v>
      </c>
      <c r="AY67" s="24">
        <v>35000</v>
      </c>
      <c r="AZ67" s="24">
        <v>378000</v>
      </c>
      <c r="BA67" s="24">
        <v>94500</v>
      </c>
      <c r="BB67" s="24">
        <v>275000</v>
      </c>
      <c r="BC67" s="24">
        <v>369500</v>
      </c>
      <c r="BD67" s="24">
        <v>75042</v>
      </c>
      <c r="BE67" s="24" t="s">
        <v>988</v>
      </c>
      <c r="BF67" s="24" t="s">
        <v>1113</v>
      </c>
      <c r="BG67" s="24">
        <v>444542</v>
      </c>
      <c r="BH67" s="29">
        <v>1</v>
      </c>
      <c r="BI67" s="30">
        <v>444542</v>
      </c>
      <c r="BJ67" s="31">
        <v>1</v>
      </c>
      <c r="BK67" s="27" t="s">
        <v>1530</v>
      </c>
      <c r="BL67" s="21" t="s">
        <v>65</v>
      </c>
      <c r="BM67" s="21" t="s">
        <v>1056</v>
      </c>
      <c r="BN67" s="21" t="s">
        <v>1531</v>
      </c>
      <c r="BO67" s="21">
        <v>623946119</v>
      </c>
      <c r="BP67" s="21" t="s">
        <v>1532</v>
      </c>
    </row>
    <row r="68" spans="1:68" x14ac:dyDescent="0.35">
      <c r="A68" s="32">
        <v>43994.55363425926</v>
      </c>
      <c r="B68" s="36" t="s">
        <v>65</v>
      </c>
      <c r="C68" s="22" t="s">
        <v>65</v>
      </c>
      <c r="D68" s="22"/>
      <c r="E68" s="23" t="s">
        <v>985</v>
      </c>
      <c r="F68" s="23" t="s">
        <v>974</v>
      </c>
      <c r="G68" s="23" t="s">
        <v>974</v>
      </c>
      <c r="H68" s="23" t="s">
        <v>974</v>
      </c>
      <c r="I68" s="21" t="s">
        <v>372</v>
      </c>
      <c r="J68" s="21" t="s">
        <v>307</v>
      </c>
      <c r="K68" s="21">
        <v>1</v>
      </c>
      <c r="L68" s="21" t="s">
        <v>1168</v>
      </c>
      <c r="M68" s="21" t="s">
        <v>1533</v>
      </c>
      <c r="N68" s="21" t="s">
        <v>1534</v>
      </c>
      <c r="O68" s="21" t="s">
        <v>1535</v>
      </c>
      <c r="P68" s="21" t="s">
        <v>1536</v>
      </c>
      <c r="Q68" s="21" t="s">
        <v>1537</v>
      </c>
      <c r="R68" s="21" t="s">
        <v>1538</v>
      </c>
      <c r="S68" s="21" t="s">
        <v>1539</v>
      </c>
      <c r="T68" s="24">
        <v>1224209</v>
      </c>
      <c r="U68" s="24">
        <v>65000</v>
      </c>
      <c r="V68" s="24">
        <v>4000</v>
      </c>
      <c r="W68" s="24">
        <v>0</v>
      </c>
      <c r="X68" s="24">
        <v>1100</v>
      </c>
      <c r="Y68" s="24">
        <v>19000</v>
      </c>
      <c r="Z68" s="24">
        <v>12000</v>
      </c>
      <c r="AA68" s="24">
        <v>72900</v>
      </c>
      <c r="AB68" s="24">
        <v>0</v>
      </c>
      <c r="AC68" s="24">
        <v>0</v>
      </c>
      <c r="AD68" s="24">
        <v>16050</v>
      </c>
      <c r="AE68" s="24">
        <v>0</v>
      </c>
      <c r="AF68" s="24">
        <v>0</v>
      </c>
      <c r="AG68" s="24">
        <v>0</v>
      </c>
      <c r="AH68" s="24">
        <v>0</v>
      </c>
      <c r="AI68" s="24">
        <v>0</v>
      </c>
      <c r="AJ68" s="24">
        <v>190050</v>
      </c>
      <c r="AK68" s="24">
        <v>62000</v>
      </c>
      <c r="AL68" s="24">
        <v>0</v>
      </c>
      <c r="AM68" s="24">
        <v>0</v>
      </c>
      <c r="AN68" s="24">
        <v>200</v>
      </c>
      <c r="AO68" s="24">
        <v>4000</v>
      </c>
      <c r="AP68" s="24">
        <v>0</v>
      </c>
      <c r="AQ68" s="24">
        <v>23800</v>
      </c>
      <c r="AR68" s="24">
        <v>3000</v>
      </c>
      <c r="AS68" s="24">
        <v>0</v>
      </c>
      <c r="AT68" s="24">
        <v>93000</v>
      </c>
      <c r="AU68" s="24">
        <v>8000</v>
      </c>
      <c r="AV68" s="24">
        <v>5000</v>
      </c>
      <c r="AW68" s="24">
        <v>0</v>
      </c>
      <c r="AX68" s="24">
        <v>0</v>
      </c>
      <c r="AY68" s="24">
        <v>13000</v>
      </c>
      <c r="AZ68" s="24">
        <v>271850</v>
      </c>
      <c r="BA68" s="24">
        <v>67963</v>
      </c>
      <c r="BB68" s="24">
        <v>24200</v>
      </c>
      <c r="BC68" s="24">
        <v>92163</v>
      </c>
      <c r="BD68" s="24">
        <v>111837</v>
      </c>
      <c r="BE68" s="24" t="s">
        <v>988</v>
      </c>
      <c r="BF68" s="24"/>
      <c r="BG68" s="24">
        <v>204000</v>
      </c>
      <c r="BH68" s="29">
        <v>0.16663821291952599</v>
      </c>
      <c r="BI68" s="30">
        <v>204000</v>
      </c>
      <c r="BJ68" s="31">
        <v>0.16663821291952599</v>
      </c>
      <c r="BK68" s="27" t="s">
        <v>1540</v>
      </c>
      <c r="BL68" s="21" t="s">
        <v>65</v>
      </c>
      <c r="BM68" s="21" t="s">
        <v>1056</v>
      </c>
      <c r="BN68" s="21" t="s">
        <v>1541</v>
      </c>
      <c r="BO68" s="21">
        <v>623874972</v>
      </c>
      <c r="BP68" s="21" t="s">
        <v>1542</v>
      </c>
    </row>
    <row r="69" spans="1:68" x14ac:dyDescent="0.35">
      <c r="A69" s="20">
        <v>43993.712164351848</v>
      </c>
      <c r="B69" s="36" t="s">
        <v>65</v>
      </c>
      <c r="C69" s="22" t="s">
        <v>65</v>
      </c>
      <c r="D69" s="22"/>
      <c r="E69" s="23" t="s">
        <v>985</v>
      </c>
      <c r="F69" s="23" t="s">
        <v>974</v>
      </c>
      <c r="G69" s="23" t="s">
        <v>974</v>
      </c>
      <c r="H69" s="23" t="s">
        <v>974</v>
      </c>
      <c r="I69" s="21" t="s">
        <v>373</v>
      </c>
      <c r="J69" s="21" t="s">
        <v>923</v>
      </c>
      <c r="K69" s="21">
        <v>1</v>
      </c>
      <c r="L69" s="21" t="s">
        <v>1543</v>
      </c>
      <c r="M69" s="21" t="s">
        <v>1544</v>
      </c>
      <c r="N69" s="21" t="s">
        <v>1545</v>
      </c>
      <c r="O69" s="21" t="s">
        <v>1546</v>
      </c>
      <c r="P69" s="21" t="s">
        <v>1547</v>
      </c>
      <c r="Q69" s="21" t="s">
        <v>1548</v>
      </c>
      <c r="R69" s="21" t="s">
        <v>1545</v>
      </c>
      <c r="S69" s="21" t="s">
        <v>1549</v>
      </c>
      <c r="T69" s="24">
        <v>695731</v>
      </c>
      <c r="U69" s="24">
        <v>6026</v>
      </c>
      <c r="V69" s="24">
        <v>0</v>
      </c>
      <c r="W69" s="24">
        <v>0</v>
      </c>
      <c r="X69" s="24">
        <v>0</v>
      </c>
      <c r="Y69" s="24">
        <v>3330</v>
      </c>
      <c r="Z69" s="24">
        <v>422</v>
      </c>
      <c r="AA69" s="24">
        <v>4815</v>
      </c>
      <c r="AB69" s="24">
        <v>0</v>
      </c>
      <c r="AC69" s="24">
        <v>0</v>
      </c>
      <c r="AD69" s="24">
        <v>3446</v>
      </c>
      <c r="AE69" s="24">
        <v>0</v>
      </c>
      <c r="AF69" s="24">
        <v>0</v>
      </c>
      <c r="AG69" s="24">
        <v>0</v>
      </c>
      <c r="AH69" s="24">
        <v>0</v>
      </c>
      <c r="AI69" s="24">
        <v>0</v>
      </c>
      <c r="AJ69" s="24">
        <v>18039</v>
      </c>
      <c r="AK69" s="24">
        <v>0</v>
      </c>
      <c r="AL69" s="24">
        <v>0</v>
      </c>
      <c r="AM69" s="24">
        <v>0</v>
      </c>
      <c r="AN69" s="24">
        <v>0</v>
      </c>
      <c r="AO69" s="24">
        <v>0</v>
      </c>
      <c r="AP69" s="24">
        <v>0</v>
      </c>
      <c r="AQ69" s="24">
        <v>1404</v>
      </c>
      <c r="AR69" s="24">
        <v>0</v>
      </c>
      <c r="AS69" s="24">
        <v>0</v>
      </c>
      <c r="AT69" s="24">
        <v>1404</v>
      </c>
      <c r="AU69" s="24">
        <v>0</v>
      </c>
      <c r="AV69" s="24">
        <v>0</v>
      </c>
      <c r="AW69" s="24">
        <v>0</v>
      </c>
      <c r="AX69" s="24">
        <v>0</v>
      </c>
      <c r="AY69" s="24">
        <v>0</v>
      </c>
      <c r="AZ69" s="24">
        <v>16113</v>
      </c>
      <c r="BA69" s="24">
        <v>4028</v>
      </c>
      <c r="BB69" s="24">
        <v>3330</v>
      </c>
      <c r="BC69" s="24">
        <v>7358</v>
      </c>
      <c r="BD69" s="24">
        <v>0</v>
      </c>
      <c r="BE69" s="24"/>
      <c r="BF69" s="24"/>
      <c r="BG69" s="24">
        <v>7358</v>
      </c>
      <c r="BH69" s="29">
        <v>1.0575926615315402E-2</v>
      </c>
      <c r="BI69" s="30">
        <v>7358</v>
      </c>
      <c r="BJ69" s="31">
        <v>1.0575926615315402E-2</v>
      </c>
      <c r="BK69" s="27" t="s">
        <v>1550</v>
      </c>
      <c r="BL69" s="21" t="s">
        <v>65</v>
      </c>
      <c r="BM69" s="21" t="s">
        <v>1044</v>
      </c>
      <c r="BN69" s="21" t="s">
        <v>1551</v>
      </c>
      <c r="BO69" s="21">
        <v>623564979</v>
      </c>
      <c r="BP69" s="21" t="s">
        <v>1552</v>
      </c>
    </row>
    <row r="70" spans="1:68" x14ac:dyDescent="0.35">
      <c r="A70" s="22">
        <v>43985.685567129629</v>
      </c>
      <c r="B70" s="36" t="s">
        <v>65</v>
      </c>
      <c r="C70" s="22" t="s">
        <v>65</v>
      </c>
      <c r="D70" s="22"/>
      <c r="E70" s="23" t="s">
        <v>985</v>
      </c>
      <c r="F70" s="23" t="s">
        <v>974</v>
      </c>
      <c r="G70" s="23" t="s">
        <v>974</v>
      </c>
      <c r="H70" s="23" t="s">
        <v>974</v>
      </c>
      <c r="I70" s="21" t="s">
        <v>374</v>
      </c>
      <c r="J70" s="21" t="s">
        <v>891</v>
      </c>
      <c r="K70" s="21">
        <v>1</v>
      </c>
      <c r="L70" s="21" t="s">
        <v>1553</v>
      </c>
      <c r="M70" s="21" t="s">
        <v>1554</v>
      </c>
      <c r="N70" s="21" t="s">
        <v>1555</v>
      </c>
      <c r="O70" s="21" t="s">
        <v>1556</v>
      </c>
      <c r="P70" s="21" t="s">
        <v>1553</v>
      </c>
      <c r="Q70" s="21" t="s">
        <v>1554</v>
      </c>
      <c r="R70" s="21" t="s">
        <v>1555</v>
      </c>
      <c r="S70" s="21" t="s">
        <v>1556</v>
      </c>
      <c r="T70" s="24">
        <v>789454</v>
      </c>
      <c r="U70" s="24">
        <v>14167</v>
      </c>
      <c r="V70" s="24">
        <v>0</v>
      </c>
      <c r="W70" s="24">
        <v>32857</v>
      </c>
      <c r="X70" s="24">
        <v>328</v>
      </c>
      <c r="Y70" s="24">
        <v>6570</v>
      </c>
      <c r="Z70" s="24">
        <v>0</v>
      </c>
      <c r="AA70" s="24">
        <v>1195</v>
      </c>
      <c r="AB70" s="24">
        <v>0</v>
      </c>
      <c r="AC70" s="24">
        <v>0</v>
      </c>
      <c r="AD70" s="24">
        <v>13055</v>
      </c>
      <c r="AE70" s="24">
        <v>0</v>
      </c>
      <c r="AF70" s="24">
        <v>0</v>
      </c>
      <c r="AG70" s="24">
        <v>0</v>
      </c>
      <c r="AH70" s="24">
        <v>0</v>
      </c>
      <c r="AI70" s="24">
        <v>0</v>
      </c>
      <c r="AJ70" s="24">
        <v>68172</v>
      </c>
      <c r="AK70" s="24">
        <v>1027</v>
      </c>
      <c r="AL70" s="24">
        <v>0</v>
      </c>
      <c r="AM70" s="24">
        <v>0</v>
      </c>
      <c r="AN70" s="24">
        <v>0</v>
      </c>
      <c r="AO70" s="24">
        <v>1500</v>
      </c>
      <c r="AP70" s="24">
        <v>0</v>
      </c>
      <c r="AQ70" s="24">
        <v>150</v>
      </c>
      <c r="AR70" s="24">
        <v>0</v>
      </c>
      <c r="AS70" s="24">
        <v>0</v>
      </c>
      <c r="AT70" s="24">
        <v>2677</v>
      </c>
      <c r="AU70" s="24">
        <v>6315</v>
      </c>
      <c r="AV70" s="24">
        <v>1642</v>
      </c>
      <c r="AW70" s="24">
        <v>0</v>
      </c>
      <c r="AX70" s="24">
        <v>0</v>
      </c>
      <c r="AY70" s="24">
        <v>7957</v>
      </c>
      <c r="AZ70" s="24">
        <v>70594</v>
      </c>
      <c r="BA70" s="24">
        <v>17649</v>
      </c>
      <c r="BB70" s="24">
        <v>8212</v>
      </c>
      <c r="BC70" s="24">
        <v>25861</v>
      </c>
      <c r="BD70" s="24">
        <v>4687</v>
      </c>
      <c r="BE70" s="24" t="s">
        <v>1031</v>
      </c>
      <c r="BF70" s="24"/>
      <c r="BG70" s="24">
        <v>30548</v>
      </c>
      <c r="BH70" s="29">
        <v>3.8695098131113402E-2</v>
      </c>
      <c r="BI70" s="30">
        <v>30548</v>
      </c>
      <c r="BJ70" s="31">
        <v>3.8695098131113402E-2</v>
      </c>
      <c r="BK70" s="27" t="s">
        <v>1557</v>
      </c>
      <c r="BL70" s="21" t="s">
        <v>65</v>
      </c>
      <c r="BM70" s="21" t="s">
        <v>1115</v>
      </c>
      <c r="BN70" s="21" t="s">
        <v>1558</v>
      </c>
      <c r="BO70" s="21">
        <v>620624098</v>
      </c>
      <c r="BP70" s="21" t="s">
        <v>1022</v>
      </c>
    </row>
    <row r="71" spans="1:68" x14ac:dyDescent="0.35">
      <c r="A71" s="20">
        <v>44012.61959490741</v>
      </c>
      <c r="B71" s="36" t="s">
        <v>972</v>
      </c>
      <c r="C71" s="22" t="s">
        <v>72</v>
      </c>
      <c r="D71" s="21"/>
      <c r="E71" s="23" t="s">
        <v>973</v>
      </c>
      <c r="F71" s="23" t="s">
        <v>975</v>
      </c>
      <c r="G71" s="23" t="s">
        <v>975</v>
      </c>
      <c r="H71" s="23" t="s">
        <v>974</v>
      </c>
      <c r="I71" s="21" t="s">
        <v>374</v>
      </c>
      <c r="J71" s="21" t="s">
        <v>891</v>
      </c>
      <c r="K71" s="21">
        <v>1</v>
      </c>
      <c r="L71" s="21" t="s">
        <v>1559</v>
      </c>
      <c r="M71" s="21" t="s">
        <v>1554</v>
      </c>
      <c r="N71" s="21" t="s">
        <v>1555</v>
      </c>
      <c r="O71" s="21" t="s">
        <v>1556</v>
      </c>
      <c r="P71" s="21" t="s">
        <v>1553</v>
      </c>
      <c r="Q71" s="21" t="s">
        <v>1554</v>
      </c>
      <c r="R71" s="21" t="s">
        <v>1555</v>
      </c>
      <c r="S71" s="21" t="s">
        <v>1556</v>
      </c>
      <c r="T71" s="24">
        <v>789454</v>
      </c>
      <c r="U71" s="24">
        <v>0</v>
      </c>
      <c r="V71" s="24">
        <v>0</v>
      </c>
      <c r="W71" s="24">
        <v>0</v>
      </c>
      <c r="X71" s="24">
        <v>0</v>
      </c>
      <c r="Y71" s="24">
        <v>0</v>
      </c>
      <c r="Z71" s="24">
        <v>0</v>
      </c>
      <c r="AA71" s="24">
        <v>889</v>
      </c>
      <c r="AB71" s="24">
        <v>0</v>
      </c>
      <c r="AC71" s="24">
        <v>0</v>
      </c>
      <c r="AD71" s="24">
        <v>0</v>
      </c>
      <c r="AE71" s="24">
        <v>0</v>
      </c>
      <c r="AF71" s="24">
        <v>0</v>
      </c>
      <c r="AG71" s="24">
        <v>0</v>
      </c>
      <c r="AH71" s="24">
        <v>0</v>
      </c>
      <c r="AI71" s="24">
        <v>0</v>
      </c>
      <c r="AJ71" s="24">
        <v>889</v>
      </c>
      <c r="AK71" s="24">
        <v>0</v>
      </c>
      <c r="AL71" s="24">
        <v>0</v>
      </c>
      <c r="AM71" s="24">
        <v>0</v>
      </c>
      <c r="AN71" s="24">
        <v>0</v>
      </c>
      <c r="AO71" s="24">
        <v>7500</v>
      </c>
      <c r="AP71" s="24">
        <v>0</v>
      </c>
      <c r="AQ71" s="24">
        <v>0</v>
      </c>
      <c r="AR71" s="24">
        <v>0</v>
      </c>
      <c r="AS71" s="24">
        <v>0</v>
      </c>
      <c r="AT71" s="24">
        <v>7500</v>
      </c>
      <c r="AU71" s="24">
        <v>12066</v>
      </c>
      <c r="AV71" s="24">
        <v>284</v>
      </c>
      <c r="AW71" s="24">
        <v>0</v>
      </c>
      <c r="AX71" s="24">
        <v>0</v>
      </c>
      <c r="AY71" s="24">
        <v>12350</v>
      </c>
      <c r="AZ71" s="24">
        <v>20455</v>
      </c>
      <c r="BA71" s="24">
        <v>5114</v>
      </c>
      <c r="BB71" s="24">
        <v>284</v>
      </c>
      <c r="BC71" s="24">
        <v>5398</v>
      </c>
      <c r="BD71" s="24">
        <v>3121</v>
      </c>
      <c r="BE71" s="24"/>
      <c r="BF71" s="24"/>
      <c r="BG71" s="24">
        <v>8519</v>
      </c>
      <c r="BH71" s="29">
        <v>1.07910023889929E-2</v>
      </c>
      <c r="BI71" s="30"/>
      <c r="BJ71" s="31">
        <v>0</v>
      </c>
      <c r="BK71" s="27" t="s">
        <v>1560</v>
      </c>
      <c r="BL71" s="21" t="s">
        <v>65</v>
      </c>
      <c r="BM71" s="21" t="s">
        <v>1561</v>
      </c>
      <c r="BN71" s="21" t="s">
        <v>1558</v>
      </c>
      <c r="BO71" s="33">
        <v>630447964</v>
      </c>
      <c r="BP71" s="21" t="s">
        <v>1022</v>
      </c>
    </row>
    <row r="72" spans="1:68" x14ac:dyDescent="0.35">
      <c r="A72" s="22">
        <v>43987.240231481483</v>
      </c>
      <c r="B72" s="36" t="s">
        <v>65</v>
      </c>
      <c r="C72" s="22" t="s">
        <v>65</v>
      </c>
      <c r="D72" s="22"/>
      <c r="E72" s="23" t="s">
        <v>985</v>
      </c>
      <c r="F72" s="23" t="s">
        <v>974</v>
      </c>
      <c r="G72" s="23" t="s">
        <v>974</v>
      </c>
      <c r="H72" s="23" t="s">
        <v>974</v>
      </c>
      <c r="I72" s="21" t="s">
        <v>375</v>
      </c>
      <c r="J72" s="21" t="s">
        <v>611</v>
      </c>
      <c r="K72" s="21">
        <v>1</v>
      </c>
      <c r="L72" s="21" t="s">
        <v>1562</v>
      </c>
      <c r="M72" s="21" t="s">
        <v>1563</v>
      </c>
      <c r="N72" s="21" t="s">
        <v>1564</v>
      </c>
      <c r="O72" s="21" t="s">
        <v>1565</v>
      </c>
      <c r="P72" s="21" t="s">
        <v>1566</v>
      </c>
      <c r="Q72" s="21" t="s">
        <v>1567</v>
      </c>
      <c r="R72" s="21" t="s">
        <v>1564</v>
      </c>
      <c r="S72" s="21" t="s">
        <v>1568</v>
      </c>
      <c r="T72" s="24">
        <v>537911</v>
      </c>
      <c r="U72" s="24">
        <v>8989</v>
      </c>
      <c r="V72" s="24">
        <v>0</v>
      </c>
      <c r="W72" s="24">
        <v>0</v>
      </c>
      <c r="X72" s="24">
        <v>0</v>
      </c>
      <c r="Y72" s="24">
        <v>3619</v>
      </c>
      <c r="Z72" s="24">
        <v>3490</v>
      </c>
      <c r="AA72" s="24">
        <v>24963</v>
      </c>
      <c r="AB72" s="24">
        <v>0</v>
      </c>
      <c r="AC72" s="24">
        <v>0</v>
      </c>
      <c r="AD72" s="24">
        <v>16315</v>
      </c>
      <c r="AE72" s="24">
        <v>3270</v>
      </c>
      <c r="AF72" s="24">
        <v>0</v>
      </c>
      <c r="AG72" s="24">
        <v>0</v>
      </c>
      <c r="AH72" s="24">
        <v>0</v>
      </c>
      <c r="AI72" s="24">
        <v>0</v>
      </c>
      <c r="AJ72" s="24">
        <v>60646</v>
      </c>
      <c r="AK72" s="24">
        <v>3351</v>
      </c>
      <c r="AL72" s="24">
        <v>0</v>
      </c>
      <c r="AM72" s="24">
        <v>0</v>
      </c>
      <c r="AN72" s="24">
        <v>0</v>
      </c>
      <c r="AO72" s="24">
        <v>0</v>
      </c>
      <c r="AP72" s="24">
        <v>0</v>
      </c>
      <c r="AQ72" s="24">
        <v>945</v>
      </c>
      <c r="AR72" s="24">
        <v>0</v>
      </c>
      <c r="AS72" s="24">
        <v>0</v>
      </c>
      <c r="AT72" s="24">
        <v>4296</v>
      </c>
      <c r="AU72" s="24">
        <v>1145</v>
      </c>
      <c r="AV72" s="24">
        <v>0</v>
      </c>
      <c r="AW72" s="24">
        <v>0</v>
      </c>
      <c r="AX72" s="24">
        <v>0</v>
      </c>
      <c r="AY72" s="24">
        <v>1145</v>
      </c>
      <c r="AZ72" s="24">
        <v>59198</v>
      </c>
      <c r="BA72" s="24">
        <v>14800</v>
      </c>
      <c r="BB72" s="24">
        <v>6889</v>
      </c>
      <c r="BC72" s="24">
        <v>21689</v>
      </c>
      <c r="BD72" s="24">
        <v>0</v>
      </c>
      <c r="BE72" s="24"/>
      <c r="BF72" s="24"/>
      <c r="BG72" s="24">
        <v>21689</v>
      </c>
      <c r="BH72" s="29">
        <v>4.0320796563000201E-2</v>
      </c>
      <c r="BI72" s="30">
        <v>21689</v>
      </c>
      <c r="BJ72" s="31">
        <v>4.0320796563000201E-2</v>
      </c>
      <c r="BK72" s="27" t="s">
        <v>1569</v>
      </c>
      <c r="BL72" s="21" t="s">
        <v>65</v>
      </c>
      <c r="BM72" s="21" t="s">
        <v>1115</v>
      </c>
      <c r="BN72" s="21" t="s">
        <v>1570</v>
      </c>
      <c r="BO72" s="21">
        <v>621215800</v>
      </c>
      <c r="BP72" s="21" t="s">
        <v>1571</v>
      </c>
    </row>
    <row r="73" spans="1:68" x14ac:dyDescent="0.35">
      <c r="A73" s="22">
        <v>43985.408506944441</v>
      </c>
      <c r="B73" s="36" t="s">
        <v>972</v>
      </c>
      <c r="C73" s="22" t="s">
        <v>72</v>
      </c>
      <c r="D73" s="22"/>
      <c r="E73" s="23" t="s">
        <v>973</v>
      </c>
      <c r="F73" s="23" t="s">
        <v>975</v>
      </c>
      <c r="G73" s="23" t="s">
        <v>975</v>
      </c>
      <c r="H73" s="23" t="s">
        <v>974</v>
      </c>
      <c r="I73" s="21" t="s">
        <v>376</v>
      </c>
      <c r="J73" s="21" t="s">
        <v>921</v>
      </c>
      <c r="K73" s="21">
        <v>1</v>
      </c>
      <c r="L73" s="21" t="s">
        <v>1572</v>
      </c>
      <c r="M73" s="21" t="s">
        <v>1573</v>
      </c>
      <c r="N73" s="21" t="s">
        <v>1574</v>
      </c>
      <c r="O73" s="21" t="s">
        <v>1575</v>
      </c>
      <c r="P73" s="21" t="s">
        <v>1572</v>
      </c>
      <c r="Q73" s="21" t="s">
        <v>1573</v>
      </c>
      <c r="R73" s="21" t="s">
        <v>1574</v>
      </c>
      <c r="S73" s="21" t="s">
        <v>1575</v>
      </c>
      <c r="T73" s="24">
        <v>2799060</v>
      </c>
      <c r="U73" s="24">
        <v>59238</v>
      </c>
      <c r="V73" s="24">
        <v>0</v>
      </c>
      <c r="W73" s="24">
        <v>0</v>
      </c>
      <c r="X73" s="24">
        <v>10835</v>
      </c>
      <c r="Y73" s="24">
        <v>12400</v>
      </c>
      <c r="Z73" s="24">
        <v>4500</v>
      </c>
      <c r="AA73" s="24">
        <v>10000</v>
      </c>
      <c r="AB73" s="24">
        <v>100000</v>
      </c>
      <c r="AC73" s="24">
        <v>0</v>
      </c>
      <c r="AD73" s="24">
        <v>23914</v>
      </c>
      <c r="AE73" s="24">
        <v>10500</v>
      </c>
      <c r="AF73" s="24">
        <v>0</v>
      </c>
      <c r="AG73" s="24">
        <v>80000</v>
      </c>
      <c r="AH73" s="24">
        <v>0</v>
      </c>
      <c r="AI73" s="24">
        <v>0</v>
      </c>
      <c r="AJ73" s="24">
        <v>311387</v>
      </c>
      <c r="AK73" s="24">
        <v>13668</v>
      </c>
      <c r="AL73" s="24">
        <v>0</v>
      </c>
      <c r="AM73" s="24">
        <v>0</v>
      </c>
      <c r="AN73" s="24">
        <v>0</v>
      </c>
      <c r="AO73" s="24">
        <v>0</v>
      </c>
      <c r="AP73" s="24">
        <v>0</v>
      </c>
      <c r="AQ73" s="24">
        <v>2000</v>
      </c>
      <c r="AR73" s="24">
        <v>2000</v>
      </c>
      <c r="AS73" s="24">
        <v>0</v>
      </c>
      <c r="AT73" s="24">
        <v>17668</v>
      </c>
      <c r="AU73" s="24">
        <v>0</v>
      </c>
      <c r="AV73" s="24">
        <v>0</v>
      </c>
      <c r="AW73" s="24">
        <v>0</v>
      </c>
      <c r="AX73" s="24">
        <v>0</v>
      </c>
      <c r="AY73" s="24">
        <v>0</v>
      </c>
      <c r="AZ73" s="24">
        <v>126155</v>
      </c>
      <c r="BA73" s="24">
        <v>31539</v>
      </c>
      <c r="BB73" s="24">
        <v>202900</v>
      </c>
      <c r="BC73" s="24">
        <v>234439</v>
      </c>
      <c r="BD73" s="24">
        <v>21844</v>
      </c>
      <c r="BE73" s="24"/>
      <c r="BF73" s="24"/>
      <c r="BG73" s="24">
        <v>256283</v>
      </c>
      <c r="BH73" s="29">
        <v>9.1560380985044973E-2</v>
      </c>
      <c r="BI73" s="30">
        <v>172485</v>
      </c>
      <c r="BJ73" s="31">
        <v>6.1622473258879769E-2</v>
      </c>
      <c r="BK73" s="27" t="s">
        <v>1576</v>
      </c>
      <c r="BL73" s="21" t="s">
        <v>65</v>
      </c>
      <c r="BM73" s="21" t="s">
        <v>1115</v>
      </c>
      <c r="BN73" s="21" t="s">
        <v>1577</v>
      </c>
      <c r="BO73" s="21">
        <v>620424315</v>
      </c>
      <c r="BP73" s="21" t="s">
        <v>1578</v>
      </c>
    </row>
    <row r="74" spans="1:68" x14ac:dyDescent="0.35">
      <c r="A74" s="20">
        <v>43993.52716435185</v>
      </c>
      <c r="B74" s="36" t="s">
        <v>65</v>
      </c>
      <c r="C74" s="22" t="s">
        <v>65</v>
      </c>
      <c r="D74" s="22"/>
      <c r="E74" s="23" t="s">
        <v>985</v>
      </c>
      <c r="F74" s="23" t="s">
        <v>974</v>
      </c>
      <c r="G74" s="23" t="s">
        <v>974</v>
      </c>
      <c r="H74" s="23" t="s">
        <v>974</v>
      </c>
      <c r="I74" s="21" t="s">
        <v>376</v>
      </c>
      <c r="J74" s="21" t="s">
        <v>921</v>
      </c>
      <c r="K74" s="21">
        <v>1</v>
      </c>
      <c r="L74" s="21" t="s">
        <v>1572</v>
      </c>
      <c r="M74" s="21" t="s">
        <v>1573</v>
      </c>
      <c r="N74" s="21" t="s">
        <v>1574</v>
      </c>
      <c r="O74" s="21" t="s">
        <v>1575</v>
      </c>
      <c r="P74" s="21" t="s">
        <v>1572</v>
      </c>
      <c r="Q74" s="21" t="s">
        <v>1573</v>
      </c>
      <c r="R74" s="21" t="s">
        <v>1574</v>
      </c>
      <c r="S74" s="21" t="s">
        <v>1575</v>
      </c>
      <c r="T74" s="24">
        <v>2799060</v>
      </c>
      <c r="U74" s="24">
        <v>3328</v>
      </c>
      <c r="V74" s="24">
        <v>0</v>
      </c>
      <c r="W74" s="24">
        <v>0</v>
      </c>
      <c r="X74" s="24">
        <v>1000</v>
      </c>
      <c r="Y74" s="24">
        <v>1500</v>
      </c>
      <c r="Z74" s="24">
        <v>4500</v>
      </c>
      <c r="AA74" s="24">
        <v>11367</v>
      </c>
      <c r="AB74" s="24">
        <v>7482</v>
      </c>
      <c r="AC74" s="24">
        <v>0</v>
      </c>
      <c r="AD74" s="24">
        <v>16266</v>
      </c>
      <c r="AE74" s="24">
        <v>10500</v>
      </c>
      <c r="AF74" s="24">
        <v>0</v>
      </c>
      <c r="AG74" s="24">
        <v>80000</v>
      </c>
      <c r="AH74" s="24">
        <v>0</v>
      </c>
      <c r="AI74" s="24">
        <v>0</v>
      </c>
      <c r="AJ74" s="24">
        <v>135943</v>
      </c>
      <c r="AK74" s="24">
        <v>11333</v>
      </c>
      <c r="AL74" s="24">
        <v>0</v>
      </c>
      <c r="AM74" s="24">
        <v>0</v>
      </c>
      <c r="AN74" s="24">
        <v>0</v>
      </c>
      <c r="AO74" s="24">
        <v>0</v>
      </c>
      <c r="AP74" s="24">
        <v>0</v>
      </c>
      <c r="AQ74" s="24">
        <v>1350</v>
      </c>
      <c r="AR74" s="24">
        <v>0</v>
      </c>
      <c r="AS74" s="24">
        <v>0</v>
      </c>
      <c r="AT74" s="24">
        <v>12683</v>
      </c>
      <c r="AU74" s="24">
        <v>0</v>
      </c>
      <c r="AV74" s="24">
        <v>0</v>
      </c>
      <c r="AW74" s="24">
        <v>0</v>
      </c>
      <c r="AX74" s="24">
        <v>0</v>
      </c>
      <c r="AY74" s="24">
        <v>0</v>
      </c>
      <c r="AZ74" s="24">
        <v>49144</v>
      </c>
      <c r="BA74" s="24">
        <v>12286</v>
      </c>
      <c r="BB74" s="24">
        <v>99482</v>
      </c>
      <c r="BC74" s="24">
        <v>111768</v>
      </c>
      <c r="BD74" s="24">
        <v>22704</v>
      </c>
      <c r="BE74" s="24" t="s">
        <v>988</v>
      </c>
      <c r="BF74" s="24"/>
      <c r="BG74" s="24">
        <v>134472</v>
      </c>
      <c r="BH74" s="29">
        <v>4.8041842618593386E-2</v>
      </c>
      <c r="BI74" s="30">
        <v>134472</v>
      </c>
      <c r="BJ74" s="31">
        <v>4.8041842618593386E-2</v>
      </c>
      <c r="BK74" s="27" t="s">
        <v>1579</v>
      </c>
      <c r="BL74" s="21" t="s">
        <v>65</v>
      </c>
      <c r="BM74" s="21" t="s">
        <v>1044</v>
      </c>
      <c r="BN74" s="21" t="s">
        <v>1577</v>
      </c>
      <c r="BO74" s="21">
        <v>623451886</v>
      </c>
      <c r="BP74" s="21" t="s">
        <v>1578</v>
      </c>
    </row>
    <row r="75" spans="1:68" x14ac:dyDescent="0.35">
      <c r="A75" s="20">
        <v>44028.670486111114</v>
      </c>
      <c r="B75" s="36" t="s">
        <v>972</v>
      </c>
      <c r="C75" s="22" t="s">
        <v>72</v>
      </c>
      <c r="D75" s="21"/>
      <c r="E75" s="23" t="s">
        <v>973</v>
      </c>
      <c r="F75" s="23" t="s">
        <v>974</v>
      </c>
      <c r="G75" s="23" t="s">
        <v>975</v>
      </c>
      <c r="H75" s="23" t="s">
        <v>974</v>
      </c>
      <c r="I75" s="21" t="s">
        <v>376</v>
      </c>
      <c r="J75" s="21" t="s">
        <v>921</v>
      </c>
      <c r="K75" s="21">
        <v>1</v>
      </c>
      <c r="L75" s="21" t="s">
        <v>1580</v>
      </c>
      <c r="M75" s="21" t="s">
        <v>1573</v>
      </c>
      <c r="N75" s="21" t="s">
        <v>1574</v>
      </c>
      <c r="O75" s="21" t="s">
        <v>1575</v>
      </c>
      <c r="P75" s="21" t="s">
        <v>1572</v>
      </c>
      <c r="Q75" s="21" t="s">
        <v>1573</v>
      </c>
      <c r="R75" s="21" t="s">
        <v>1574</v>
      </c>
      <c r="S75" s="21" t="s">
        <v>1575</v>
      </c>
      <c r="T75" s="24">
        <v>2799060</v>
      </c>
      <c r="U75" s="24">
        <v>0</v>
      </c>
      <c r="V75" s="24">
        <v>0</v>
      </c>
      <c r="W75" s="24">
        <v>0</v>
      </c>
      <c r="X75" s="24">
        <v>0</v>
      </c>
      <c r="Y75" s="24">
        <v>0</v>
      </c>
      <c r="Z75" s="24">
        <v>0</v>
      </c>
      <c r="AA75" s="24">
        <v>5943</v>
      </c>
      <c r="AB75" s="24">
        <v>0</v>
      </c>
      <c r="AC75" s="24">
        <v>0</v>
      </c>
      <c r="AD75" s="24">
        <v>0</v>
      </c>
      <c r="AE75" s="24">
        <v>0</v>
      </c>
      <c r="AF75" s="24">
        <v>0</v>
      </c>
      <c r="AG75" s="24">
        <v>0</v>
      </c>
      <c r="AH75" s="24">
        <v>0</v>
      </c>
      <c r="AI75" s="24">
        <v>0</v>
      </c>
      <c r="AJ75" s="24">
        <v>5943</v>
      </c>
      <c r="AK75" s="24">
        <v>0</v>
      </c>
      <c r="AL75" s="24">
        <v>0</v>
      </c>
      <c r="AM75" s="24">
        <v>0</v>
      </c>
      <c r="AN75" s="24">
        <v>0</v>
      </c>
      <c r="AO75" s="24">
        <v>0</v>
      </c>
      <c r="AP75" s="24">
        <v>0</v>
      </c>
      <c r="AQ75" s="24">
        <v>0</v>
      </c>
      <c r="AR75" s="24">
        <v>0</v>
      </c>
      <c r="AS75" s="24">
        <v>0</v>
      </c>
      <c r="AT75" s="24">
        <v>0</v>
      </c>
      <c r="AU75" s="24">
        <v>0</v>
      </c>
      <c r="AV75" s="24">
        <v>0</v>
      </c>
      <c r="AW75" s="24">
        <v>0</v>
      </c>
      <c r="AX75" s="24">
        <v>0</v>
      </c>
      <c r="AY75" s="24">
        <v>0</v>
      </c>
      <c r="AZ75" s="24">
        <v>5943</v>
      </c>
      <c r="BA75" s="24">
        <v>1486</v>
      </c>
      <c r="BB75" s="24">
        <v>0</v>
      </c>
      <c r="BC75" s="24">
        <v>1486</v>
      </c>
      <c r="BD75" s="24">
        <v>10922</v>
      </c>
      <c r="BE75" s="21"/>
      <c r="BF75" s="21"/>
      <c r="BG75" s="24">
        <v>12408</v>
      </c>
      <c r="BH75" s="29">
        <v>4.4329167649139354E-3</v>
      </c>
      <c r="BI75" s="30">
        <v>12408</v>
      </c>
      <c r="BJ75" s="31">
        <v>4.4329167649139354E-3</v>
      </c>
      <c r="BK75" s="27" t="s">
        <v>1581</v>
      </c>
      <c r="BL75" s="21" t="s">
        <v>65</v>
      </c>
      <c r="BM75" s="21" t="s">
        <v>1561</v>
      </c>
      <c r="BN75" s="21" t="s">
        <v>1577</v>
      </c>
      <c r="BO75" s="21">
        <v>636516384</v>
      </c>
      <c r="BP75" s="21" t="s">
        <v>1578</v>
      </c>
    </row>
    <row r="76" spans="1:68" x14ac:dyDescent="0.35">
      <c r="A76" s="20">
        <v>43994.671793981477</v>
      </c>
      <c r="B76" s="36" t="s">
        <v>65</v>
      </c>
      <c r="C76" s="22" t="s">
        <v>65</v>
      </c>
      <c r="D76" s="22"/>
      <c r="E76" s="23" t="s">
        <v>985</v>
      </c>
      <c r="F76" s="23" t="s">
        <v>974</v>
      </c>
      <c r="G76" s="23" t="s">
        <v>974</v>
      </c>
      <c r="H76" s="23" t="s">
        <v>974</v>
      </c>
      <c r="I76" s="21" t="s">
        <v>377</v>
      </c>
      <c r="J76" s="21" t="s">
        <v>891</v>
      </c>
      <c r="K76" s="21">
        <v>1</v>
      </c>
      <c r="L76" s="21" t="s">
        <v>1582</v>
      </c>
      <c r="M76" s="21" t="s">
        <v>1583</v>
      </c>
      <c r="N76" s="21" t="s">
        <v>1584</v>
      </c>
      <c r="O76" s="21" t="s">
        <v>1585</v>
      </c>
      <c r="P76" s="21" t="s">
        <v>1586</v>
      </c>
      <c r="Q76" s="21" t="s">
        <v>1537</v>
      </c>
      <c r="R76" s="21" t="s">
        <v>1584</v>
      </c>
      <c r="S76" s="21" t="s">
        <v>1587</v>
      </c>
      <c r="T76" s="24">
        <v>1040555</v>
      </c>
      <c r="U76" s="24">
        <v>5478</v>
      </c>
      <c r="V76" s="24">
        <v>1996</v>
      </c>
      <c r="W76" s="24">
        <v>0</v>
      </c>
      <c r="X76" s="24">
        <v>22027</v>
      </c>
      <c r="Y76" s="24">
        <v>67670</v>
      </c>
      <c r="Z76" s="24">
        <v>37313</v>
      </c>
      <c r="AA76" s="24">
        <v>4594</v>
      </c>
      <c r="AB76" s="24">
        <v>11447</v>
      </c>
      <c r="AC76" s="24">
        <v>0</v>
      </c>
      <c r="AD76" s="24">
        <v>20109</v>
      </c>
      <c r="AE76" s="24">
        <v>0</v>
      </c>
      <c r="AF76" s="24">
        <v>0</v>
      </c>
      <c r="AG76" s="24">
        <v>0</v>
      </c>
      <c r="AH76" s="24">
        <v>0</v>
      </c>
      <c r="AI76" s="24">
        <v>0</v>
      </c>
      <c r="AJ76" s="24">
        <v>170634</v>
      </c>
      <c r="AK76" s="24">
        <v>46570</v>
      </c>
      <c r="AL76" s="24">
        <v>0</v>
      </c>
      <c r="AM76" s="24">
        <v>0</v>
      </c>
      <c r="AN76" s="24">
        <v>0</v>
      </c>
      <c r="AO76" s="24">
        <v>0</v>
      </c>
      <c r="AP76" s="24">
        <v>0</v>
      </c>
      <c r="AQ76" s="24">
        <v>9260</v>
      </c>
      <c r="AR76" s="24">
        <v>0</v>
      </c>
      <c r="AS76" s="24">
        <v>0</v>
      </c>
      <c r="AT76" s="24">
        <v>55830</v>
      </c>
      <c r="AU76" s="24">
        <v>0</v>
      </c>
      <c r="AV76" s="24">
        <v>18418</v>
      </c>
      <c r="AW76" s="24">
        <v>0</v>
      </c>
      <c r="AX76" s="24">
        <v>0</v>
      </c>
      <c r="AY76" s="24">
        <v>18418</v>
      </c>
      <c r="AZ76" s="24">
        <v>147347</v>
      </c>
      <c r="BA76" s="24">
        <v>36837</v>
      </c>
      <c r="BB76" s="24">
        <v>97535</v>
      </c>
      <c r="BC76" s="24">
        <v>134372</v>
      </c>
      <c r="BD76" s="24">
        <v>20296</v>
      </c>
      <c r="BE76" s="24" t="s">
        <v>1007</v>
      </c>
      <c r="BF76" s="24"/>
      <c r="BG76" s="24">
        <v>154668</v>
      </c>
      <c r="BH76" s="29">
        <v>0.14863990851036227</v>
      </c>
      <c r="BI76" s="30">
        <v>154668</v>
      </c>
      <c r="BJ76" s="31">
        <v>0.14863990851036227</v>
      </c>
      <c r="BK76" s="27" t="s">
        <v>1588</v>
      </c>
      <c r="BL76" s="21" t="s">
        <v>65</v>
      </c>
      <c r="BM76" s="21" t="s">
        <v>1589</v>
      </c>
      <c r="BN76" s="21" t="s">
        <v>1590</v>
      </c>
      <c r="BO76" s="21">
        <v>623944761</v>
      </c>
      <c r="BP76" s="21" t="s">
        <v>1591</v>
      </c>
    </row>
    <row r="77" spans="1:68" x14ac:dyDescent="0.35">
      <c r="A77" s="20">
        <v>43983.727731481478</v>
      </c>
      <c r="B77" s="36" t="s">
        <v>65</v>
      </c>
      <c r="C77" s="22" t="s">
        <v>65</v>
      </c>
      <c r="D77" s="22"/>
      <c r="E77" s="23" t="s">
        <v>985</v>
      </c>
      <c r="F77" s="23" t="s">
        <v>974</v>
      </c>
      <c r="G77" s="23" t="s">
        <v>974</v>
      </c>
      <c r="H77" s="23" t="s">
        <v>974</v>
      </c>
      <c r="I77" s="21" t="s">
        <v>378</v>
      </c>
      <c r="J77" s="21" t="s">
        <v>921</v>
      </c>
      <c r="K77" s="21">
        <v>1</v>
      </c>
      <c r="L77" s="21" t="s">
        <v>1091</v>
      </c>
      <c r="M77" s="21" t="s">
        <v>1592</v>
      </c>
      <c r="N77" s="21" t="s">
        <v>1593</v>
      </c>
      <c r="O77" s="21" t="s">
        <v>1594</v>
      </c>
      <c r="P77" s="21" t="s">
        <v>1091</v>
      </c>
      <c r="Q77" s="21" t="s">
        <v>1592</v>
      </c>
      <c r="R77" s="21" t="s">
        <v>1593</v>
      </c>
      <c r="S77" s="21" t="s">
        <v>1594</v>
      </c>
      <c r="T77" s="24">
        <v>300123</v>
      </c>
      <c r="U77" s="24">
        <v>16552</v>
      </c>
      <c r="V77" s="24">
        <v>0</v>
      </c>
      <c r="W77" s="24">
        <v>0</v>
      </c>
      <c r="X77" s="24">
        <v>0</v>
      </c>
      <c r="Y77" s="24">
        <v>2141</v>
      </c>
      <c r="Z77" s="24">
        <v>0</v>
      </c>
      <c r="AA77" s="24">
        <v>0</v>
      </c>
      <c r="AB77" s="24">
        <v>0</v>
      </c>
      <c r="AC77" s="24">
        <v>0</v>
      </c>
      <c r="AD77" s="24">
        <v>0</v>
      </c>
      <c r="AE77" s="24">
        <v>0</v>
      </c>
      <c r="AF77" s="24">
        <v>0</v>
      </c>
      <c r="AG77" s="24">
        <v>0</v>
      </c>
      <c r="AH77" s="24">
        <v>0</v>
      </c>
      <c r="AI77" s="24">
        <v>0</v>
      </c>
      <c r="AJ77" s="24">
        <v>18693</v>
      </c>
      <c r="AK77" s="24">
        <v>0</v>
      </c>
      <c r="AL77" s="24">
        <v>0</v>
      </c>
      <c r="AM77" s="24">
        <v>0</v>
      </c>
      <c r="AN77" s="24">
        <v>0</v>
      </c>
      <c r="AO77" s="24">
        <v>0</v>
      </c>
      <c r="AP77" s="24">
        <v>0</v>
      </c>
      <c r="AQ77" s="24">
        <v>0</v>
      </c>
      <c r="AR77" s="24">
        <v>0</v>
      </c>
      <c r="AS77" s="24">
        <v>0</v>
      </c>
      <c r="AT77" s="24">
        <v>0</v>
      </c>
      <c r="AU77" s="24">
        <v>0</v>
      </c>
      <c r="AV77" s="24">
        <v>0</v>
      </c>
      <c r="AW77" s="24">
        <v>0</v>
      </c>
      <c r="AX77" s="24">
        <v>0</v>
      </c>
      <c r="AY77" s="24">
        <v>0</v>
      </c>
      <c r="AZ77" s="24">
        <v>16552</v>
      </c>
      <c r="BA77" s="24">
        <v>4138</v>
      </c>
      <c r="BB77" s="24">
        <v>2141</v>
      </c>
      <c r="BC77" s="24">
        <v>6279</v>
      </c>
      <c r="BD77" s="24">
        <v>0</v>
      </c>
      <c r="BE77" s="24"/>
      <c r="BF77" s="24"/>
      <c r="BG77" s="24">
        <v>6279</v>
      </c>
      <c r="BH77" s="29">
        <v>2.0921422216891073E-2</v>
      </c>
      <c r="BI77" s="30">
        <v>6279</v>
      </c>
      <c r="BJ77" s="31">
        <v>2.0921422216891073E-2</v>
      </c>
      <c r="BK77" s="27" t="s">
        <v>1595</v>
      </c>
      <c r="BL77" s="21" t="s">
        <v>65</v>
      </c>
      <c r="BM77" s="21" t="s">
        <v>1596</v>
      </c>
      <c r="BN77" s="21" t="s">
        <v>1597</v>
      </c>
      <c r="BO77" s="21">
        <v>619776621</v>
      </c>
      <c r="BP77" s="21" t="s">
        <v>1598</v>
      </c>
    </row>
    <row r="78" spans="1:68" x14ac:dyDescent="0.35">
      <c r="A78" s="20">
        <v>43992.469444444447</v>
      </c>
      <c r="B78" s="36" t="s">
        <v>65</v>
      </c>
      <c r="C78" s="22" t="s">
        <v>65</v>
      </c>
      <c r="D78" s="22" t="s">
        <v>1070</v>
      </c>
      <c r="E78" s="23" t="s">
        <v>985</v>
      </c>
      <c r="F78" s="23" t="s">
        <v>974</v>
      </c>
      <c r="G78" s="23" t="s">
        <v>974</v>
      </c>
      <c r="H78" s="23" t="s">
        <v>974</v>
      </c>
      <c r="I78" s="21" t="s">
        <v>381</v>
      </c>
      <c r="J78" s="21" t="s">
        <v>891</v>
      </c>
      <c r="K78" s="21">
        <v>1</v>
      </c>
      <c r="L78" s="21" t="s">
        <v>1599</v>
      </c>
      <c r="M78" s="21" t="s">
        <v>1600</v>
      </c>
      <c r="N78" s="21" t="s">
        <v>1601</v>
      </c>
      <c r="O78" s="21" t="s">
        <v>1602</v>
      </c>
      <c r="P78" s="21" t="s">
        <v>1599</v>
      </c>
      <c r="Q78" s="21" t="s">
        <v>1600</v>
      </c>
      <c r="R78" s="21" t="s">
        <v>1601</v>
      </c>
      <c r="S78" s="21" t="s">
        <v>1602</v>
      </c>
      <c r="T78" s="24">
        <v>195291</v>
      </c>
      <c r="U78" s="24">
        <v>2500</v>
      </c>
      <c r="V78" s="24">
        <v>2500</v>
      </c>
      <c r="W78" s="24">
        <v>5000</v>
      </c>
      <c r="X78" s="24">
        <v>5000</v>
      </c>
      <c r="Y78" s="24">
        <v>1000</v>
      </c>
      <c r="Z78" s="24">
        <v>2000</v>
      </c>
      <c r="AA78" s="24">
        <v>10000</v>
      </c>
      <c r="AB78" s="24">
        <v>0</v>
      </c>
      <c r="AC78" s="24">
        <v>5000</v>
      </c>
      <c r="AD78" s="24">
        <v>10000</v>
      </c>
      <c r="AE78" s="24">
        <v>0</v>
      </c>
      <c r="AF78" s="24">
        <v>0</v>
      </c>
      <c r="AG78" s="24">
        <v>0</v>
      </c>
      <c r="AH78" s="24">
        <v>0</v>
      </c>
      <c r="AI78" s="24">
        <v>0</v>
      </c>
      <c r="AJ78" s="24">
        <v>43000</v>
      </c>
      <c r="AK78" s="24">
        <v>10000</v>
      </c>
      <c r="AL78" s="24">
        <v>5000</v>
      </c>
      <c r="AM78" s="24">
        <v>0</v>
      </c>
      <c r="AN78" s="24">
        <v>5000</v>
      </c>
      <c r="AO78" s="24">
        <v>0</v>
      </c>
      <c r="AP78" s="24">
        <v>2000</v>
      </c>
      <c r="AQ78" s="24">
        <v>0</v>
      </c>
      <c r="AR78" s="24">
        <v>1000</v>
      </c>
      <c r="AS78" s="24">
        <v>5000</v>
      </c>
      <c r="AT78" s="24">
        <v>28000</v>
      </c>
      <c r="AU78" s="24">
        <v>2500</v>
      </c>
      <c r="AV78" s="24">
        <v>1000</v>
      </c>
      <c r="AW78" s="24">
        <v>10000</v>
      </c>
      <c r="AX78" s="24">
        <v>2000</v>
      </c>
      <c r="AY78" s="24">
        <v>15500</v>
      </c>
      <c r="AZ78" s="24">
        <v>62500</v>
      </c>
      <c r="BA78" s="24">
        <v>15625</v>
      </c>
      <c r="BB78" s="24">
        <v>24000</v>
      </c>
      <c r="BC78" s="24">
        <v>39625</v>
      </c>
      <c r="BD78" s="24">
        <v>60375</v>
      </c>
      <c r="BE78" s="24" t="s">
        <v>988</v>
      </c>
      <c r="BF78" s="24"/>
      <c r="BG78" s="24">
        <v>100000</v>
      </c>
      <c r="BH78" s="29">
        <v>0.51205636716489755</v>
      </c>
      <c r="BI78" s="30">
        <v>100000</v>
      </c>
      <c r="BJ78" s="31">
        <v>0.51205636716489755</v>
      </c>
      <c r="BK78" s="27" t="s">
        <v>1603</v>
      </c>
      <c r="BL78" s="21" t="s">
        <v>65</v>
      </c>
      <c r="BM78" s="21" t="s">
        <v>1604</v>
      </c>
      <c r="BN78" s="21" t="s">
        <v>1605</v>
      </c>
      <c r="BO78" s="21">
        <v>622989897</v>
      </c>
      <c r="BP78" s="21" t="s">
        <v>984</v>
      </c>
    </row>
    <row r="79" spans="1:68" x14ac:dyDescent="0.35">
      <c r="A79" s="22">
        <v>43985.656504629631</v>
      </c>
      <c r="B79" s="36" t="s">
        <v>65</v>
      </c>
      <c r="C79" s="22" t="s">
        <v>65</v>
      </c>
      <c r="D79" s="22"/>
      <c r="E79" s="23" t="s">
        <v>985</v>
      </c>
      <c r="F79" s="23" t="s">
        <v>974</v>
      </c>
      <c r="G79" s="23" t="s">
        <v>974</v>
      </c>
      <c r="H79" s="23" t="s">
        <v>974</v>
      </c>
      <c r="I79" s="21" t="s">
        <v>382</v>
      </c>
      <c r="J79" s="21" t="s">
        <v>435</v>
      </c>
      <c r="K79" s="21">
        <v>1</v>
      </c>
      <c r="L79" s="21" t="s">
        <v>1012</v>
      </c>
      <c r="M79" s="21" t="s">
        <v>1606</v>
      </c>
      <c r="N79" s="21" t="s">
        <v>1607</v>
      </c>
      <c r="O79" s="21" t="s">
        <v>1608</v>
      </c>
      <c r="P79" s="21" t="s">
        <v>1000</v>
      </c>
      <c r="Q79" s="21" t="s">
        <v>1609</v>
      </c>
      <c r="R79" s="21" t="s">
        <v>1607</v>
      </c>
      <c r="S79" s="21" t="s">
        <v>1610</v>
      </c>
      <c r="T79" s="24">
        <v>1436781</v>
      </c>
      <c r="U79" s="24">
        <v>221693</v>
      </c>
      <c r="V79" s="24">
        <v>0</v>
      </c>
      <c r="W79" s="24">
        <v>0</v>
      </c>
      <c r="X79" s="24">
        <v>0</v>
      </c>
      <c r="Y79" s="24">
        <v>38091</v>
      </c>
      <c r="Z79" s="24">
        <v>0</v>
      </c>
      <c r="AA79" s="24">
        <v>140828</v>
      </c>
      <c r="AB79" s="24">
        <v>25743</v>
      </c>
      <c r="AC79" s="24">
        <v>0</v>
      </c>
      <c r="AD79" s="24">
        <v>20218</v>
      </c>
      <c r="AE79" s="24">
        <v>0</v>
      </c>
      <c r="AF79" s="24">
        <v>0</v>
      </c>
      <c r="AG79" s="24">
        <v>0</v>
      </c>
      <c r="AH79" s="24">
        <v>0</v>
      </c>
      <c r="AI79" s="24">
        <v>0</v>
      </c>
      <c r="AJ79" s="24">
        <v>446573</v>
      </c>
      <c r="AK79" s="24">
        <v>26250</v>
      </c>
      <c r="AL79" s="24">
        <v>0</v>
      </c>
      <c r="AM79" s="24">
        <v>0</v>
      </c>
      <c r="AN79" s="24">
        <v>0</v>
      </c>
      <c r="AO79" s="24">
        <v>0</v>
      </c>
      <c r="AP79" s="24">
        <v>0</v>
      </c>
      <c r="AQ79" s="24">
        <v>26699</v>
      </c>
      <c r="AR79" s="24">
        <v>0</v>
      </c>
      <c r="AS79" s="24">
        <v>0</v>
      </c>
      <c r="AT79" s="24">
        <v>52949</v>
      </c>
      <c r="AU79" s="24">
        <v>7300</v>
      </c>
      <c r="AV79" s="24">
        <v>0</v>
      </c>
      <c r="AW79" s="24">
        <v>0</v>
      </c>
      <c r="AX79" s="24">
        <v>0</v>
      </c>
      <c r="AY79" s="24">
        <v>7300</v>
      </c>
      <c r="AZ79" s="24">
        <v>442988</v>
      </c>
      <c r="BA79" s="24">
        <v>110747</v>
      </c>
      <c r="BB79" s="24">
        <v>63834</v>
      </c>
      <c r="BC79" s="24">
        <v>174581</v>
      </c>
      <c r="BD79" s="24">
        <v>0</v>
      </c>
      <c r="BE79" s="24"/>
      <c r="BF79" s="24"/>
      <c r="BG79" s="24">
        <v>174581</v>
      </c>
      <c r="BH79" s="29">
        <v>0.12150842751957326</v>
      </c>
      <c r="BI79" s="30">
        <v>174581</v>
      </c>
      <c r="BJ79" s="31">
        <v>0.12150842751957326</v>
      </c>
      <c r="BK79" s="27" t="s">
        <v>1611</v>
      </c>
      <c r="BL79" s="21" t="s">
        <v>65</v>
      </c>
      <c r="BM79" s="21" t="s">
        <v>1115</v>
      </c>
      <c r="BN79" s="21" t="s">
        <v>1612</v>
      </c>
      <c r="BO79" s="21">
        <v>620603323</v>
      </c>
      <c r="BP79" s="21" t="s">
        <v>1022</v>
      </c>
    </row>
    <row r="80" spans="1:68" x14ac:dyDescent="0.35">
      <c r="A80" s="20">
        <v>43986.44195601852</v>
      </c>
      <c r="B80" s="36" t="s">
        <v>65</v>
      </c>
      <c r="C80" s="22" t="s">
        <v>65</v>
      </c>
      <c r="D80" s="22"/>
      <c r="E80" s="23" t="s">
        <v>985</v>
      </c>
      <c r="F80" s="23" t="s">
        <v>974</v>
      </c>
      <c r="G80" s="23" t="s">
        <v>974</v>
      </c>
      <c r="H80" s="23" t="s">
        <v>974</v>
      </c>
      <c r="I80" s="21" t="s">
        <v>383</v>
      </c>
      <c r="J80" s="21" t="s">
        <v>307</v>
      </c>
      <c r="K80" s="21">
        <v>1</v>
      </c>
      <c r="L80" s="21" t="s">
        <v>1613</v>
      </c>
      <c r="M80" s="21" t="s">
        <v>1614</v>
      </c>
      <c r="N80" s="21" t="s">
        <v>1615</v>
      </c>
      <c r="O80" s="21" t="s">
        <v>1616</v>
      </c>
      <c r="P80" s="21" t="s">
        <v>1617</v>
      </c>
      <c r="Q80" s="21" t="s">
        <v>1618</v>
      </c>
      <c r="R80" s="21" t="s">
        <v>1619</v>
      </c>
      <c r="S80" s="21" t="s">
        <v>1620</v>
      </c>
      <c r="T80" s="24">
        <v>429465</v>
      </c>
      <c r="U80" s="24">
        <v>6427</v>
      </c>
      <c r="V80" s="24">
        <v>0</v>
      </c>
      <c r="W80" s="24">
        <v>0</v>
      </c>
      <c r="X80" s="24">
        <v>0</v>
      </c>
      <c r="Y80" s="24">
        <v>18594</v>
      </c>
      <c r="Z80" s="24">
        <v>11792</v>
      </c>
      <c r="AA80" s="24">
        <v>14504</v>
      </c>
      <c r="AB80" s="24">
        <v>120000</v>
      </c>
      <c r="AC80" s="24">
        <v>0</v>
      </c>
      <c r="AD80" s="24">
        <v>144</v>
      </c>
      <c r="AE80" s="24">
        <v>0</v>
      </c>
      <c r="AF80" s="24">
        <v>0</v>
      </c>
      <c r="AG80" s="24">
        <v>0</v>
      </c>
      <c r="AH80" s="24">
        <v>0</v>
      </c>
      <c r="AI80" s="24">
        <v>0</v>
      </c>
      <c r="AJ80" s="24">
        <v>171461</v>
      </c>
      <c r="AK80" s="24">
        <v>0</v>
      </c>
      <c r="AL80" s="24">
        <v>0</v>
      </c>
      <c r="AM80" s="24">
        <v>0</v>
      </c>
      <c r="AN80" s="24">
        <v>0</v>
      </c>
      <c r="AO80" s="24">
        <v>0</v>
      </c>
      <c r="AP80" s="24">
        <v>0</v>
      </c>
      <c r="AQ80" s="24">
        <v>11864</v>
      </c>
      <c r="AR80" s="24">
        <v>0</v>
      </c>
      <c r="AS80" s="24">
        <v>0</v>
      </c>
      <c r="AT80" s="24">
        <v>11864</v>
      </c>
      <c r="AU80" s="24">
        <v>10000</v>
      </c>
      <c r="AV80" s="24">
        <v>0</v>
      </c>
      <c r="AW80" s="24">
        <v>0</v>
      </c>
      <c r="AX80" s="24">
        <v>0</v>
      </c>
      <c r="AY80" s="24">
        <v>10000</v>
      </c>
      <c r="AZ80" s="24">
        <v>54731</v>
      </c>
      <c r="BA80" s="24">
        <v>13683</v>
      </c>
      <c r="BB80" s="24">
        <v>138594</v>
      </c>
      <c r="BC80" s="24">
        <v>152277</v>
      </c>
      <c r="BD80" s="24">
        <v>0</v>
      </c>
      <c r="BE80" s="24"/>
      <c r="BF80" s="24"/>
      <c r="BG80" s="24">
        <v>152277</v>
      </c>
      <c r="BH80" s="29">
        <v>0.35457371380671299</v>
      </c>
      <c r="BI80" s="30">
        <v>152277</v>
      </c>
      <c r="BJ80" s="31">
        <v>0.35457371380671299</v>
      </c>
      <c r="BK80" s="27" t="s">
        <v>1621</v>
      </c>
      <c r="BL80" s="21" t="s">
        <v>65</v>
      </c>
      <c r="BM80" s="21" t="s">
        <v>1202</v>
      </c>
      <c r="BN80" s="21" t="s">
        <v>1622</v>
      </c>
      <c r="BO80" s="21">
        <v>620907260</v>
      </c>
      <c r="BP80" s="21" t="s">
        <v>1623</v>
      </c>
    </row>
    <row r="81" spans="1:68" x14ac:dyDescent="0.35">
      <c r="A81" s="20">
        <v>43994.732534722221</v>
      </c>
      <c r="B81" s="36" t="s">
        <v>65</v>
      </c>
      <c r="C81" s="22" t="s">
        <v>65</v>
      </c>
      <c r="D81" s="22"/>
      <c r="E81" s="23" t="s">
        <v>985</v>
      </c>
      <c r="F81" s="23" t="s">
        <v>974</v>
      </c>
      <c r="G81" s="23" t="s">
        <v>974</v>
      </c>
      <c r="H81" s="23" t="s">
        <v>974</v>
      </c>
      <c r="I81" s="21" t="s">
        <v>384</v>
      </c>
      <c r="J81" s="21" t="s">
        <v>928</v>
      </c>
      <c r="K81" s="21">
        <v>1</v>
      </c>
      <c r="L81" s="21" t="s">
        <v>1012</v>
      </c>
      <c r="M81" s="21" t="s">
        <v>1624</v>
      </c>
      <c r="N81" s="21" t="s">
        <v>1625</v>
      </c>
      <c r="O81" s="21" t="s">
        <v>1626</v>
      </c>
      <c r="P81" s="21" t="s">
        <v>1627</v>
      </c>
      <c r="Q81" s="21" t="s">
        <v>1628</v>
      </c>
      <c r="R81" s="21" t="s">
        <v>1629</v>
      </c>
      <c r="S81" s="21" t="s">
        <v>1630</v>
      </c>
      <c r="T81" s="24">
        <v>1409537</v>
      </c>
      <c r="U81" s="24">
        <v>21584</v>
      </c>
      <c r="V81" s="24">
        <v>3815</v>
      </c>
      <c r="W81" s="24">
        <v>0</v>
      </c>
      <c r="X81" s="24">
        <v>48000</v>
      </c>
      <c r="Y81" s="24">
        <v>589265</v>
      </c>
      <c r="Z81" s="24">
        <v>251350</v>
      </c>
      <c r="AA81" s="24">
        <v>38257</v>
      </c>
      <c r="AB81" s="24">
        <v>0</v>
      </c>
      <c r="AC81" s="24">
        <v>0</v>
      </c>
      <c r="AD81" s="24">
        <v>331650</v>
      </c>
      <c r="AE81" s="24">
        <v>52000</v>
      </c>
      <c r="AF81" s="24">
        <v>54000</v>
      </c>
      <c r="AG81" s="24">
        <v>104128</v>
      </c>
      <c r="AH81" s="24">
        <v>413</v>
      </c>
      <c r="AI81" s="24">
        <v>0</v>
      </c>
      <c r="AJ81" s="24">
        <v>1494462</v>
      </c>
      <c r="AK81" s="24">
        <v>29015</v>
      </c>
      <c r="AL81" s="24">
        <v>0</v>
      </c>
      <c r="AM81" s="24">
        <v>0</v>
      </c>
      <c r="AN81" s="24">
        <v>0</v>
      </c>
      <c r="AO81" s="24">
        <v>54000</v>
      </c>
      <c r="AP81" s="24">
        <v>0</v>
      </c>
      <c r="AQ81" s="24">
        <v>12022</v>
      </c>
      <c r="AR81" s="24">
        <v>0</v>
      </c>
      <c r="AS81" s="24">
        <v>0</v>
      </c>
      <c r="AT81" s="24">
        <v>95037</v>
      </c>
      <c r="AU81" s="24">
        <v>2942</v>
      </c>
      <c r="AV81" s="24">
        <v>28650</v>
      </c>
      <c r="AW81" s="24">
        <v>0</v>
      </c>
      <c r="AX81" s="24">
        <v>0</v>
      </c>
      <c r="AY81" s="24">
        <v>31592</v>
      </c>
      <c r="AZ81" s="24">
        <v>792635</v>
      </c>
      <c r="BA81" s="24">
        <v>198159</v>
      </c>
      <c r="BB81" s="24">
        <v>828456</v>
      </c>
      <c r="BC81" s="24">
        <v>1026615</v>
      </c>
      <c r="BD81" s="24">
        <v>9698</v>
      </c>
      <c r="BE81" s="24"/>
      <c r="BF81" s="24"/>
      <c r="BG81" s="24">
        <v>1036313</v>
      </c>
      <c r="BH81" s="29">
        <v>0.7352151805876681</v>
      </c>
      <c r="BI81" s="30">
        <v>1036313</v>
      </c>
      <c r="BJ81" s="31">
        <v>0.7352151805876681</v>
      </c>
      <c r="BK81" s="27" t="s">
        <v>1631</v>
      </c>
      <c r="BL81" s="21" t="s">
        <v>65</v>
      </c>
      <c r="BM81" s="21" t="s">
        <v>1044</v>
      </c>
      <c r="BN81" s="21" t="s">
        <v>1632</v>
      </c>
      <c r="BO81" s="21">
        <v>624009364</v>
      </c>
      <c r="BP81" s="21" t="s">
        <v>1633</v>
      </c>
    </row>
    <row r="82" spans="1:68" x14ac:dyDescent="0.35">
      <c r="A82" s="20">
        <v>43986.504849537043</v>
      </c>
      <c r="B82" s="36" t="s">
        <v>65</v>
      </c>
      <c r="C82" s="22" t="s">
        <v>65</v>
      </c>
      <c r="D82" s="22" t="s">
        <v>1070</v>
      </c>
      <c r="E82" s="23" t="s">
        <v>985</v>
      </c>
      <c r="F82" s="23" t="s">
        <v>974</v>
      </c>
      <c r="G82" s="23" t="s">
        <v>974</v>
      </c>
      <c r="H82" s="23" t="s">
        <v>974</v>
      </c>
      <c r="I82" s="21" t="s">
        <v>385</v>
      </c>
      <c r="J82" s="21" t="s">
        <v>923</v>
      </c>
      <c r="K82" s="21">
        <v>1</v>
      </c>
      <c r="L82" s="21" t="s">
        <v>1634</v>
      </c>
      <c r="M82" s="21" t="s">
        <v>1635</v>
      </c>
      <c r="N82" s="21" t="s">
        <v>1636</v>
      </c>
      <c r="O82" s="21" t="s">
        <v>1637</v>
      </c>
      <c r="P82" s="21" t="s">
        <v>1638</v>
      </c>
      <c r="Q82" s="21" t="s">
        <v>1639</v>
      </c>
      <c r="R82" s="21" t="s">
        <v>1640</v>
      </c>
      <c r="S82" s="21" t="s">
        <v>1641</v>
      </c>
      <c r="T82" s="24">
        <v>2208601</v>
      </c>
      <c r="U82" s="24">
        <v>150000</v>
      </c>
      <c r="V82" s="24">
        <v>25000</v>
      </c>
      <c r="W82" s="24">
        <v>0</v>
      </c>
      <c r="X82" s="24">
        <v>0</v>
      </c>
      <c r="Y82" s="24">
        <v>40000</v>
      </c>
      <c r="Z82" s="24">
        <v>40000</v>
      </c>
      <c r="AA82" s="24">
        <v>100000</v>
      </c>
      <c r="AB82" s="24">
        <v>0</v>
      </c>
      <c r="AC82" s="24">
        <v>0</v>
      </c>
      <c r="AD82" s="24">
        <v>150000</v>
      </c>
      <c r="AE82" s="24">
        <v>70000</v>
      </c>
      <c r="AF82" s="24">
        <v>20000</v>
      </c>
      <c r="AG82" s="24">
        <v>60000</v>
      </c>
      <c r="AH82" s="24">
        <v>0</v>
      </c>
      <c r="AI82" s="24">
        <v>0</v>
      </c>
      <c r="AJ82" s="24">
        <v>655000</v>
      </c>
      <c r="AK82" s="24">
        <v>20000</v>
      </c>
      <c r="AL82" s="24">
        <v>0</v>
      </c>
      <c r="AM82" s="24">
        <v>0</v>
      </c>
      <c r="AN82" s="24">
        <v>10000</v>
      </c>
      <c r="AO82" s="24">
        <v>10000</v>
      </c>
      <c r="AP82" s="24">
        <v>0</v>
      </c>
      <c r="AQ82" s="24">
        <v>20000</v>
      </c>
      <c r="AR82" s="24">
        <v>5000</v>
      </c>
      <c r="AS82" s="24">
        <v>0</v>
      </c>
      <c r="AT82" s="24">
        <v>65000</v>
      </c>
      <c r="AU82" s="24">
        <v>0</v>
      </c>
      <c r="AV82" s="24">
        <v>0</v>
      </c>
      <c r="AW82" s="24">
        <v>0</v>
      </c>
      <c r="AX82" s="24">
        <v>0</v>
      </c>
      <c r="AY82" s="24">
        <v>0</v>
      </c>
      <c r="AZ82" s="24">
        <v>520000</v>
      </c>
      <c r="BA82" s="24">
        <v>130000</v>
      </c>
      <c r="BB82" s="24">
        <v>200000</v>
      </c>
      <c r="BC82" s="24">
        <v>330000</v>
      </c>
      <c r="BD82" s="24">
        <v>60000</v>
      </c>
      <c r="BE82" s="24" t="s">
        <v>1642</v>
      </c>
      <c r="BF82" s="24"/>
      <c r="BG82" s="24">
        <v>390000</v>
      </c>
      <c r="BH82" s="29">
        <v>0.17658237046890771</v>
      </c>
      <c r="BI82" s="30">
        <v>390000</v>
      </c>
      <c r="BJ82" s="31">
        <v>0.17658237046890771</v>
      </c>
      <c r="BK82" s="27" t="s">
        <v>1643</v>
      </c>
      <c r="BL82" s="21" t="s">
        <v>65</v>
      </c>
      <c r="BM82" s="21" t="s">
        <v>1262</v>
      </c>
      <c r="BN82" s="21" t="s">
        <v>1644</v>
      </c>
      <c r="BO82" s="21">
        <v>620944796</v>
      </c>
      <c r="BP82" s="21" t="s">
        <v>1645</v>
      </c>
    </row>
    <row r="83" spans="1:68" x14ac:dyDescent="0.35">
      <c r="A83" s="20">
        <v>43984.650601851848</v>
      </c>
      <c r="B83" s="36" t="s">
        <v>65</v>
      </c>
      <c r="C83" s="22" t="s">
        <v>65</v>
      </c>
      <c r="D83" s="22"/>
      <c r="E83" s="23" t="s">
        <v>985</v>
      </c>
      <c r="F83" s="23" t="s">
        <v>974</v>
      </c>
      <c r="G83" s="23" t="s">
        <v>974</v>
      </c>
      <c r="H83" s="23" t="s">
        <v>974</v>
      </c>
      <c r="I83" s="21" t="s">
        <v>386</v>
      </c>
      <c r="J83" s="21" t="s">
        <v>930</v>
      </c>
      <c r="K83" s="21">
        <v>1</v>
      </c>
      <c r="L83" s="21" t="s">
        <v>1646</v>
      </c>
      <c r="M83" s="21" t="s">
        <v>1647</v>
      </c>
      <c r="N83" s="21" t="s">
        <v>1648</v>
      </c>
      <c r="O83" s="21" t="s">
        <v>1649</v>
      </c>
      <c r="P83" s="21" t="s">
        <v>1484</v>
      </c>
      <c r="Q83" s="21" t="s">
        <v>1650</v>
      </c>
      <c r="R83" s="21" t="s">
        <v>1651</v>
      </c>
      <c r="S83" s="21" t="s">
        <v>1652</v>
      </c>
      <c r="T83" s="24">
        <v>382912</v>
      </c>
      <c r="U83" s="24">
        <v>92608</v>
      </c>
      <c r="V83" s="24">
        <v>0</v>
      </c>
      <c r="W83" s="24">
        <v>0</v>
      </c>
      <c r="X83" s="24">
        <v>157</v>
      </c>
      <c r="Y83" s="24">
        <v>16829</v>
      </c>
      <c r="Z83" s="24">
        <v>0</v>
      </c>
      <c r="AA83" s="24">
        <v>29638</v>
      </c>
      <c r="AB83" s="24">
        <v>0</v>
      </c>
      <c r="AC83" s="24">
        <v>0</v>
      </c>
      <c r="AD83" s="24">
        <v>6800</v>
      </c>
      <c r="AE83" s="24">
        <v>0</v>
      </c>
      <c r="AF83" s="24">
        <v>0</v>
      </c>
      <c r="AG83" s="24">
        <v>14591</v>
      </c>
      <c r="AH83" s="24">
        <v>0</v>
      </c>
      <c r="AI83" s="24">
        <v>0</v>
      </c>
      <c r="AJ83" s="24">
        <v>160623</v>
      </c>
      <c r="AK83" s="24">
        <v>2000</v>
      </c>
      <c r="AL83" s="24">
        <v>0</v>
      </c>
      <c r="AM83" s="24">
        <v>0</v>
      </c>
      <c r="AN83" s="24">
        <v>0</v>
      </c>
      <c r="AO83" s="24">
        <v>0</v>
      </c>
      <c r="AP83" s="24">
        <v>0</v>
      </c>
      <c r="AQ83" s="24">
        <v>1500</v>
      </c>
      <c r="AR83" s="24">
        <v>0</v>
      </c>
      <c r="AS83" s="24">
        <v>0</v>
      </c>
      <c r="AT83" s="24">
        <v>3500</v>
      </c>
      <c r="AU83" s="24">
        <v>9807</v>
      </c>
      <c r="AV83" s="24">
        <v>0</v>
      </c>
      <c r="AW83" s="24">
        <v>0</v>
      </c>
      <c r="AX83" s="24">
        <v>0</v>
      </c>
      <c r="AY83" s="24">
        <v>9807</v>
      </c>
      <c r="AZ83" s="24">
        <v>142510</v>
      </c>
      <c r="BA83" s="24">
        <v>35628</v>
      </c>
      <c r="BB83" s="24">
        <v>31420</v>
      </c>
      <c r="BC83" s="24">
        <v>67048</v>
      </c>
      <c r="BD83" s="24">
        <v>0</v>
      </c>
      <c r="BE83" s="24"/>
      <c r="BF83" s="24"/>
      <c r="BG83" s="24">
        <v>67048</v>
      </c>
      <c r="BH83" s="29">
        <v>0.1751002841383921</v>
      </c>
      <c r="BI83" s="30">
        <v>67048</v>
      </c>
      <c r="BJ83" s="31">
        <v>0.1751002841383921</v>
      </c>
      <c r="BK83" s="27" t="s">
        <v>1653</v>
      </c>
      <c r="BL83" s="21" t="s">
        <v>65</v>
      </c>
      <c r="BM83" s="21" t="s">
        <v>1115</v>
      </c>
      <c r="BN83" s="21" t="s">
        <v>1654</v>
      </c>
      <c r="BO83" s="21">
        <v>620151720</v>
      </c>
      <c r="BP83" s="21" t="s">
        <v>1163</v>
      </c>
    </row>
    <row r="84" spans="1:68" x14ac:dyDescent="0.35">
      <c r="A84" s="22">
        <v>43983.421157407407</v>
      </c>
      <c r="B84" s="40" t="s">
        <v>65</v>
      </c>
      <c r="C84" s="22" t="s">
        <v>65</v>
      </c>
      <c r="D84" s="22"/>
      <c r="E84" s="23" t="s">
        <v>985</v>
      </c>
      <c r="F84" s="23" t="s">
        <v>974</v>
      </c>
      <c r="G84" s="23" t="s">
        <v>974</v>
      </c>
      <c r="H84" s="23" t="s">
        <v>974</v>
      </c>
      <c r="I84" s="21" t="s">
        <v>387</v>
      </c>
      <c r="J84" s="21" t="s">
        <v>925</v>
      </c>
      <c r="K84" s="21">
        <v>1</v>
      </c>
      <c r="L84" s="21" t="s">
        <v>1000</v>
      </c>
      <c r="M84" s="21" t="s">
        <v>1655</v>
      </c>
      <c r="N84" s="21" t="s">
        <v>1656</v>
      </c>
      <c r="O84" s="21" t="s">
        <v>1657</v>
      </c>
      <c r="P84" s="21" t="s">
        <v>1227</v>
      </c>
      <c r="Q84" s="21" t="s">
        <v>1658</v>
      </c>
      <c r="R84" s="21" t="s">
        <v>1656</v>
      </c>
      <c r="S84" s="21" t="s">
        <v>1657</v>
      </c>
      <c r="T84" s="24">
        <v>106507</v>
      </c>
      <c r="U84" s="24">
        <v>9924</v>
      </c>
      <c r="V84" s="24">
        <v>0</v>
      </c>
      <c r="W84" s="24">
        <v>0</v>
      </c>
      <c r="X84" s="24">
        <v>0</v>
      </c>
      <c r="Y84" s="24">
        <v>2214</v>
      </c>
      <c r="Z84" s="24">
        <v>0</v>
      </c>
      <c r="AA84" s="24">
        <v>1853</v>
      </c>
      <c r="AB84" s="24">
        <v>0</v>
      </c>
      <c r="AC84" s="24">
        <v>0</v>
      </c>
      <c r="AD84" s="24">
        <v>2586</v>
      </c>
      <c r="AE84" s="24">
        <v>0</v>
      </c>
      <c r="AF84" s="24">
        <v>0</v>
      </c>
      <c r="AG84" s="24">
        <v>0</v>
      </c>
      <c r="AH84" s="24">
        <v>0</v>
      </c>
      <c r="AI84" s="24">
        <v>0</v>
      </c>
      <c r="AJ84" s="24">
        <v>16577</v>
      </c>
      <c r="AK84" s="24">
        <v>0</v>
      </c>
      <c r="AL84" s="24">
        <v>0</v>
      </c>
      <c r="AM84" s="24">
        <v>0</v>
      </c>
      <c r="AN84" s="24">
        <v>0</v>
      </c>
      <c r="AO84" s="24">
        <v>0</v>
      </c>
      <c r="AP84" s="24">
        <v>0</v>
      </c>
      <c r="AQ84" s="24">
        <v>224</v>
      </c>
      <c r="AR84" s="24">
        <v>2316</v>
      </c>
      <c r="AS84" s="24">
        <v>0</v>
      </c>
      <c r="AT84" s="24">
        <v>2540</v>
      </c>
      <c r="AU84" s="24">
        <v>0</v>
      </c>
      <c r="AV84" s="24">
        <v>0</v>
      </c>
      <c r="AW84" s="24">
        <v>0</v>
      </c>
      <c r="AX84" s="24">
        <v>0</v>
      </c>
      <c r="AY84" s="24">
        <v>0</v>
      </c>
      <c r="AZ84" s="24">
        <v>16903</v>
      </c>
      <c r="BA84" s="24">
        <v>4226</v>
      </c>
      <c r="BB84" s="24">
        <v>2214</v>
      </c>
      <c r="BC84" s="24">
        <v>6440</v>
      </c>
      <c r="BD84" s="24">
        <v>4000</v>
      </c>
      <c r="BE84" s="24" t="s">
        <v>1031</v>
      </c>
      <c r="BF84" s="24"/>
      <c r="BG84" s="24">
        <v>10440</v>
      </c>
      <c r="BH84" s="29">
        <v>9.8021726271512677E-2</v>
      </c>
      <c r="BI84" s="30">
        <v>10440</v>
      </c>
      <c r="BJ84" s="31">
        <v>9.8021726271512677E-2</v>
      </c>
      <c r="BK84" s="27" t="s">
        <v>1659</v>
      </c>
      <c r="BL84" s="21" t="s">
        <v>65</v>
      </c>
      <c r="BM84" s="21" t="s">
        <v>1033</v>
      </c>
      <c r="BN84" s="21" t="s">
        <v>1660</v>
      </c>
      <c r="BO84" s="21">
        <v>619586399</v>
      </c>
      <c r="BP84" s="21" t="s">
        <v>1661</v>
      </c>
    </row>
    <row r="85" spans="1:68" x14ac:dyDescent="0.35">
      <c r="A85" s="20">
        <v>43994.75545138889</v>
      </c>
      <c r="B85" s="36" t="s">
        <v>65</v>
      </c>
      <c r="C85" s="22" t="s">
        <v>65</v>
      </c>
      <c r="D85" s="22"/>
      <c r="E85" s="23" t="s">
        <v>985</v>
      </c>
      <c r="F85" s="23" t="s">
        <v>974</v>
      </c>
      <c r="G85" s="23" t="s">
        <v>974</v>
      </c>
      <c r="H85" s="23" t="s">
        <v>974</v>
      </c>
      <c r="I85" s="21" t="s">
        <v>388</v>
      </c>
      <c r="J85" s="21" t="s">
        <v>399</v>
      </c>
      <c r="K85" s="21">
        <v>1</v>
      </c>
      <c r="L85" s="21" t="s">
        <v>1662</v>
      </c>
      <c r="M85" s="21" t="s">
        <v>1663</v>
      </c>
      <c r="N85" s="21" t="s">
        <v>1664</v>
      </c>
      <c r="O85" s="21" t="s">
        <v>1665</v>
      </c>
      <c r="P85" s="21" t="s">
        <v>1666</v>
      </c>
      <c r="Q85" s="21" t="s">
        <v>1663</v>
      </c>
      <c r="R85" s="21" t="s">
        <v>1664</v>
      </c>
      <c r="S85" s="21" t="s">
        <v>1667</v>
      </c>
      <c r="T85" s="24">
        <v>156410</v>
      </c>
      <c r="U85" s="24">
        <v>5000</v>
      </c>
      <c r="V85" s="24">
        <v>0</v>
      </c>
      <c r="W85" s="24">
        <v>0</v>
      </c>
      <c r="X85" s="24">
        <v>1000</v>
      </c>
      <c r="Y85" s="24">
        <v>22500</v>
      </c>
      <c r="Z85" s="24">
        <v>0</v>
      </c>
      <c r="AA85" s="24">
        <v>8000</v>
      </c>
      <c r="AB85" s="24">
        <v>2000</v>
      </c>
      <c r="AC85" s="24">
        <v>0</v>
      </c>
      <c r="AD85" s="24">
        <v>8000</v>
      </c>
      <c r="AE85" s="24">
        <v>0</v>
      </c>
      <c r="AF85" s="24">
        <v>0</v>
      </c>
      <c r="AG85" s="24">
        <v>0</v>
      </c>
      <c r="AH85" s="24">
        <v>0</v>
      </c>
      <c r="AI85" s="24">
        <v>0</v>
      </c>
      <c r="AJ85" s="24">
        <v>46500</v>
      </c>
      <c r="AK85" s="24">
        <v>0</v>
      </c>
      <c r="AL85" s="24">
        <v>0</v>
      </c>
      <c r="AM85" s="24">
        <v>0</v>
      </c>
      <c r="AN85" s="24">
        <v>0</v>
      </c>
      <c r="AO85" s="24">
        <v>0</v>
      </c>
      <c r="AP85" s="24">
        <v>0</v>
      </c>
      <c r="AQ85" s="24">
        <v>0</v>
      </c>
      <c r="AR85" s="24">
        <v>0</v>
      </c>
      <c r="AS85" s="24">
        <v>0</v>
      </c>
      <c r="AT85" s="24">
        <v>0</v>
      </c>
      <c r="AU85" s="24">
        <v>0</v>
      </c>
      <c r="AV85" s="24">
        <v>0</v>
      </c>
      <c r="AW85" s="24">
        <v>0</v>
      </c>
      <c r="AX85" s="24">
        <v>0</v>
      </c>
      <c r="AY85" s="24">
        <v>0</v>
      </c>
      <c r="AZ85" s="24">
        <v>22000</v>
      </c>
      <c r="BA85" s="24">
        <v>5500</v>
      </c>
      <c r="BB85" s="24">
        <v>24500</v>
      </c>
      <c r="BC85" s="24">
        <v>30000</v>
      </c>
      <c r="BD85" s="24">
        <v>0</v>
      </c>
      <c r="BE85" s="24"/>
      <c r="BF85" s="24"/>
      <c r="BG85" s="24">
        <v>30000</v>
      </c>
      <c r="BH85" s="29">
        <v>0.19180359312064446</v>
      </c>
      <c r="BI85" s="30">
        <v>30000</v>
      </c>
      <c r="BJ85" s="31">
        <v>0.19180359312064446</v>
      </c>
      <c r="BK85" s="27" t="s">
        <v>1668</v>
      </c>
      <c r="BL85" s="21" t="s">
        <v>65</v>
      </c>
      <c r="BM85" s="21" t="s">
        <v>1044</v>
      </c>
      <c r="BN85" s="21" t="s">
        <v>1669</v>
      </c>
      <c r="BO85" s="21">
        <v>624018293</v>
      </c>
      <c r="BP85" s="21" t="s">
        <v>1670</v>
      </c>
    </row>
    <row r="86" spans="1:68" x14ac:dyDescent="0.35">
      <c r="A86" s="22">
        <v>43985.609629629631</v>
      </c>
      <c r="B86" s="36" t="s">
        <v>65</v>
      </c>
      <c r="C86" s="22" t="s">
        <v>65</v>
      </c>
      <c r="D86" s="22"/>
      <c r="E86" s="23" t="s">
        <v>985</v>
      </c>
      <c r="F86" s="23" t="s">
        <v>974</v>
      </c>
      <c r="G86" s="23" t="s">
        <v>974</v>
      </c>
      <c r="H86" s="23" t="s">
        <v>974</v>
      </c>
      <c r="I86" s="21" t="s">
        <v>389</v>
      </c>
      <c r="J86" s="21" t="s">
        <v>389</v>
      </c>
      <c r="K86" s="21">
        <v>1</v>
      </c>
      <c r="L86" s="21" t="s">
        <v>1671</v>
      </c>
      <c r="M86" s="21" t="s">
        <v>1672</v>
      </c>
      <c r="N86" s="21" t="s">
        <v>1673</v>
      </c>
      <c r="O86" s="21" t="s">
        <v>1674</v>
      </c>
      <c r="P86" s="21" t="s">
        <v>1675</v>
      </c>
      <c r="Q86" s="21" t="s">
        <v>1676</v>
      </c>
      <c r="R86" s="21" t="s">
        <v>1673</v>
      </c>
      <c r="S86" s="21" t="s">
        <v>1674</v>
      </c>
      <c r="T86" s="24">
        <v>334067</v>
      </c>
      <c r="U86" s="24">
        <v>25511</v>
      </c>
      <c r="V86" s="24">
        <v>0</v>
      </c>
      <c r="W86" s="24">
        <v>0</v>
      </c>
      <c r="X86" s="24">
        <v>10000</v>
      </c>
      <c r="Y86" s="24">
        <v>0</v>
      </c>
      <c r="Z86" s="24">
        <v>0</v>
      </c>
      <c r="AA86" s="24">
        <v>10765</v>
      </c>
      <c r="AB86" s="24">
        <v>0</v>
      </c>
      <c r="AC86" s="24">
        <v>0</v>
      </c>
      <c r="AD86" s="24">
        <v>21159</v>
      </c>
      <c r="AE86" s="24">
        <v>0</v>
      </c>
      <c r="AF86" s="24">
        <v>0</v>
      </c>
      <c r="AG86" s="24">
        <v>0</v>
      </c>
      <c r="AH86" s="24">
        <v>0</v>
      </c>
      <c r="AI86" s="24">
        <v>0</v>
      </c>
      <c r="AJ86" s="24">
        <v>67435</v>
      </c>
      <c r="AK86" s="24">
        <v>0</v>
      </c>
      <c r="AL86" s="24">
        <v>0</v>
      </c>
      <c r="AM86" s="24">
        <v>0</v>
      </c>
      <c r="AN86" s="24">
        <v>0</v>
      </c>
      <c r="AO86" s="24">
        <v>0</v>
      </c>
      <c r="AP86" s="24">
        <v>0</v>
      </c>
      <c r="AQ86" s="24">
        <v>1089</v>
      </c>
      <c r="AR86" s="24">
        <v>0</v>
      </c>
      <c r="AS86" s="24">
        <v>0</v>
      </c>
      <c r="AT86" s="24">
        <v>1089</v>
      </c>
      <c r="AU86" s="24">
        <v>1285</v>
      </c>
      <c r="AV86" s="24">
        <v>0</v>
      </c>
      <c r="AW86" s="24">
        <v>0</v>
      </c>
      <c r="AX86" s="24">
        <v>0</v>
      </c>
      <c r="AY86" s="24">
        <v>1285</v>
      </c>
      <c r="AZ86" s="24">
        <v>69809</v>
      </c>
      <c r="BA86" s="24">
        <v>17452</v>
      </c>
      <c r="BB86" s="24">
        <v>0</v>
      </c>
      <c r="BC86" s="24">
        <v>17452</v>
      </c>
      <c r="BD86" s="24">
        <v>23686</v>
      </c>
      <c r="BE86" s="24" t="s">
        <v>1677</v>
      </c>
      <c r="BF86" s="24"/>
      <c r="BG86" s="24">
        <v>41138</v>
      </c>
      <c r="BH86" s="29">
        <v>0.1231429623398899</v>
      </c>
      <c r="BI86" s="30">
        <v>41138</v>
      </c>
      <c r="BJ86" s="31">
        <v>0.1231429623398899</v>
      </c>
      <c r="BK86" s="27" t="s">
        <v>1678</v>
      </c>
      <c r="BL86" s="21" t="s">
        <v>65</v>
      </c>
      <c r="BM86" s="21" t="s">
        <v>982</v>
      </c>
      <c r="BN86" s="21" t="s">
        <v>983</v>
      </c>
      <c r="BO86" s="21">
        <v>620569724</v>
      </c>
      <c r="BP86" s="21" t="s">
        <v>984</v>
      </c>
    </row>
    <row r="87" spans="1:68" x14ac:dyDescent="0.35">
      <c r="A87" s="20">
        <v>43986.720763888887</v>
      </c>
      <c r="B87" s="36" t="s">
        <v>65</v>
      </c>
      <c r="C87" s="22" t="s">
        <v>65</v>
      </c>
      <c r="D87" s="22" t="s">
        <v>1070</v>
      </c>
      <c r="E87" s="23" t="s">
        <v>985</v>
      </c>
      <c r="F87" s="23" t="s">
        <v>974</v>
      </c>
      <c r="G87" s="23" t="s">
        <v>974</v>
      </c>
      <c r="H87" s="23" t="s">
        <v>974</v>
      </c>
      <c r="I87" s="21" t="s">
        <v>390</v>
      </c>
      <c r="J87" s="21" t="s">
        <v>921</v>
      </c>
      <c r="K87" s="21">
        <v>1</v>
      </c>
      <c r="L87" s="21" t="s">
        <v>1679</v>
      </c>
      <c r="M87" s="21" t="s">
        <v>1680</v>
      </c>
      <c r="N87" s="21" t="s">
        <v>1681</v>
      </c>
      <c r="O87" s="21" t="s">
        <v>1682</v>
      </c>
      <c r="P87" s="21" t="s">
        <v>1683</v>
      </c>
      <c r="Q87" s="21" t="s">
        <v>1684</v>
      </c>
      <c r="R87" s="21" t="s">
        <v>1685</v>
      </c>
      <c r="S87" s="21" t="s">
        <v>1686</v>
      </c>
      <c r="T87" s="24">
        <v>4133302</v>
      </c>
      <c r="U87" s="24">
        <v>250000</v>
      </c>
      <c r="V87" s="24">
        <v>0</v>
      </c>
      <c r="W87" s="24">
        <v>0</v>
      </c>
      <c r="X87" s="24">
        <v>0</v>
      </c>
      <c r="Y87" s="24">
        <v>800000</v>
      </c>
      <c r="Z87" s="24">
        <v>0</v>
      </c>
      <c r="AA87" s="24">
        <v>300000</v>
      </c>
      <c r="AB87" s="24">
        <v>0</v>
      </c>
      <c r="AC87" s="24">
        <v>0</v>
      </c>
      <c r="AD87" s="24">
        <v>75000</v>
      </c>
      <c r="AE87" s="24">
        <v>0</v>
      </c>
      <c r="AF87" s="24">
        <v>0</v>
      </c>
      <c r="AG87" s="24">
        <v>200000</v>
      </c>
      <c r="AH87" s="24">
        <v>45742</v>
      </c>
      <c r="AI87" s="24">
        <v>0</v>
      </c>
      <c r="AJ87" s="24">
        <v>1670742</v>
      </c>
      <c r="AK87" s="24">
        <v>25000</v>
      </c>
      <c r="AL87" s="24">
        <v>1000</v>
      </c>
      <c r="AM87" s="24">
        <v>5000</v>
      </c>
      <c r="AN87" s="24">
        <v>10000</v>
      </c>
      <c r="AO87" s="24">
        <v>1000</v>
      </c>
      <c r="AP87" s="24">
        <v>0</v>
      </c>
      <c r="AQ87" s="24">
        <v>7000</v>
      </c>
      <c r="AR87" s="24">
        <v>75000</v>
      </c>
      <c r="AS87" s="24">
        <v>0</v>
      </c>
      <c r="AT87" s="24">
        <v>124000</v>
      </c>
      <c r="AU87" s="24">
        <v>250000</v>
      </c>
      <c r="AV87" s="24">
        <v>0</v>
      </c>
      <c r="AW87" s="24">
        <v>0</v>
      </c>
      <c r="AX87" s="24">
        <v>0</v>
      </c>
      <c r="AY87" s="24">
        <v>250000</v>
      </c>
      <c r="AZ87" s="24">
        <v>989000</v>
      </c>
      <c r="BA87" s="24">
        <v>247250</v>
      </c>
      <c r="BB87" s="24">
        <v>1055742</v>
      </c>
      <c r="BC87" s="24">
        <v>1302992</v>
      </c>
      <c r="BD87" s="24">
        <v>300000</v>
      </c>
      <c r="BE87" s="24" t="s">
        <v>988</v>
      </c>
      <c r="BF87" s="24"/>
      <c r="BG87" s="24">
        <v>1602992</v>
      </c>
      <c r="BH87" s="29">
        <v>0.38782358511427423</v>
      </c>
      <c r="BI87" s="30">
        <v>1602992</v>
      </c>
      <c r="BJ87" s="31">
        <v>0.38782358511427423</v>
      </c>
      <c r="BK87" s="27" t="s">
        <v>1687</v>
      </c>
      <c r="BL87" s="21" t="s">
        <v>65</v>
      </c>
      <c r="BM87" s="21" t="s">
        <v>1202</v>
      </c>
      <c r="BN87" s="21" t="s">
        <v>1688</v>
      </c>
      <c r="BO87" s="21">
        <v>621069551</v>
      </c>
      <c r="BP87" s="21" t="s">
        <v>1689</v>
      </c>
    </row>
    <row r="88" spans="1:68" x14ac:dyDescent="0.35">
      <c r="A88" s="20">
        <v>43993.648564814823</v>
      </c>
      <c r="B88" s="36" t="s">
        <v>65</v>
      </c>
      <c r="C88" s="22" t="s">
        <v>65</v>
      </c>
      <c r="D88" s="22" t="s">
        <v>1070</v>
      </c>
      <c r="E88" s="23" t="s">
        <v>985</v>
      </c>
      <c r="F88" s="23" t="s">
        <v>974</v>
      </c>
      <c r="G88" s="23" t="s">
        <v>974</v>
      </c>
      <c r="H88" s="23" t="s">
        <v>974</v>
      </c>
      <c r="I88" s="21" t="s">
        <v>391</v>
      </c>
      <c r="J88" s="21" t="s">
        <v>923</v>
      </c>
      <c r="K88" s="21">
        <v>1</v>
      </c>
      <c r="L88" s="21" t="s">
        <v>1690</v>
      </c>
      <c r="M88" s="21" t="s">
        <v>1691</v>
      </c>
      <c r="N88" s="21" t="s">
        <v>1692</v>
      </c>
      <c r="O88" s="21" t="s">
        <v>1693</v>
      </c>
      <c r="P88" s="21" t="s">
        <v>1154</v>
      </c>
      <c r="Q88" s="21" t="s">
        <v>1694</v>
      </c>
      <c r="R88" s="21" t="s">
        <v>1695</v>
      </c>
      <c r="S88" s="21" t="s">
        <v>1696</v>
      </c>
      <c r="T88" s="24">
        <v>1418971</v>
      </c>
      <c r="U88" s="24">
        <v>20562</v>
      </c>
      <c r="V88" s="24">
        <v>0</v>
      </c>
      <c r="W88" s="24">
        <v>0</v>
      </c>
      <c r="X88" s="24">
        <v>1485</v>
      </c>
      <c r="Y88" s="24">
        <v>696</v>
      </c>
      <c r="Z88" s="24">
        <v>0</v>
      </c>
      <c r="AA88" s="24">
        <v>63534</v>
      </c>
      <c r="AB88" s="24">
        <v>0</v>
      </c>
      <c r="AC88" s="24">
        <v>0</v>
      </c>
      <c r="AD88" s="24">
        <v>17370</v>
      </c>
      <c r="AE88" s="24">
        <v>3975</v>
      </c>
      <c r="AF88" s="24">
        <v>0</v>
      </c>
      <c r="AG88" s="24">
        <v>11977</v>
      </c>
      <c r="AH88" s="24">
        <v>0</v>
      </c>
      <c r="AI88" s="24">
        <v>0</v>
      </c>
      <c r="AJ88" s="24">
        <v>119599</v>
      </c>
      <c r="AK88" s="24">
        <v>0</v>
      </c>
      <c r="AL88" s="24">
        <v>0</v>
      </c>
      <c r="AM88" s="24">
        <v>0</v>
      </c>
      <c r="AN88" s="24">
        <v>0</v>
      </c>
      <c r="AO88" s="24">
        <v>0</v>
      </c>
      <c r="AP88" s="24">
        <v>0</v>
      </c>
      <c r="AQ88" s="24">
        <v>260</v>
      </c>
      <c r="AR88" s="24">
        <v>0</v>
      </c>
      <c r="AS88" s="24">
        <v>0</v>
      </c>
      <c r="AT88" s="24">
        <v>260</v>
      </c>
      <c r="AU88" s="24">
        <v>0</v>
      </c>
      <c r="AV88" s="24">
        <v>0</v>
      </c>
      <c r="AW88" s="24">
        <v>0</v>
      </c>
      <c r="AX88" s="24">
        <v>0</v>
      </c>
      <c r="AY88" s="24">
        <v>0</v>
      </c>
      <c r="AZ88" s="24">
        <v>103211</v>
      </c>
      <c r="BA88" s="24">
        <v>25803</v>
      </c>
      <c r="BB88" s="24">
        <v>16648</v>
      </c>
      <c r="BC88" s="24">
        <v>42451</v>
      </c>
      <c r="BD88" s="24">
        <v>98402</v>
      </c>
      <c r="BE88" s="24" t="s">
        <v>988</v>
      </c>
      <c r="BF88" s="24"/>
      <c r="BG88" s="24">
        <v>140853</v>
      </c>
      <c r="BH88" s="29">
        <v>9.9264185103148689E-2</v>
      </c>
      <c r="BI88" s="30">
        <v>140853</v>
      </c>
      <c r="BJ88" s="31">
        <v>9.9264185103148689E-2</v>
      </c>
      <c r="BK88" s="27" t="s">
        <v>1697</v>
      </c>
      <c r="BL88" s="21" t="s">
        <v>65</v>
      </c>
      <c r="BM88" s="21" t="s">
        <v>1044</v>
      </c>
      <c r="BN88" s="21" t="s">
        <v>1698</v>
      </c>
      <c r="BO88" s="21">
        <v>623529829</v>
      </c>
      <c r="BP88" s="21" t="s">
        <v>1699</v>
      </c>
    </row>
    <row r="89" spans="1:68" x14ac:dyDescent="0.35">
      <c r="A89" s="20">
        <v>43993.485625000001</v>
      </c>
      <c r="B89" s="36" t="s">
        <v>65</v>
      </c>
      <c r="C89" s="22" t="s">
        <v>65</v>
      </c>
      <c r="D89" s="22"/>
      <c r="E89" s="23" t="s">
        <v>985</v>
      </c>
      <c r="F89" s="23" t="s">
        <v>974</v>
      </c>
      <c r="G89" s="23" t="s">
        <v>974</v>
      </c>
      <c r="H89" s="23" t="s">
        <v>974</v>
      </c>
      <c r="I89" s="21" t="s">
        <v>393</v>
      </c>
      <c r="J89" s="21" t="s">
        <v>307</v>
      </c>
      <c r="K89" s="21">
        <v>1</v>
      </c>
      <c r="L89" s="21" t="s">
        <v>1700</v>
      </c>
      <c r="M89" s="21" t="s">
        <v>1701</v>
      </c>
      <c r="N89" s="21" t="s">
        <v>1702</v>
      </c>
      <c r="O89" s="21" t="s">
        <v>1703</v>
      </c>
      <c r="P89" s="21" t="s">
        <v>1704</v>
      </c>
      <c r="Q89" s="21" t="s">
        <v>1705</v>
      </c>
      <c r="R89" s="21" t="s">
        <v>1706</v>
      </c>
      <c r="S89" s="21" t="s">
        <v>1707</v>
      </c>
      <c r="T89" s="24">
        <v>2734874</v>
      </c>
      <c r="U89" s="24">
        <v>134250</v>
      </c>
      <c r="V89" s="24">
        <v>0</v>
      </c>
      <c r="W89" s="24">
        <v>0</v>
      </c>
      <c r="X89" s="24">
        <v>0</v>
      </c>
      <c r="Y89" s="24">
        <v>2054</v>
      </c>
      <c r="Z89" s="24">
        <v>0</v>
      </c>
      <c r="AA89" s="24">
        <v>101755</v>
      </c>
      <c r="AB89" s="24">
        <v>0</v>
      </c>
      <c r="AC89" s="24">
        <v>0</v>
      </c>
      <c r="AD89" s="24">
        <v>4410</v>
      </c>
      <c r="AE89" s="24">
        <v>296221</v>
      </c>
      <c r="AF89" s="24">
        <v>0</v>
      </c>
      <c r="AG89" s="24">
        <v>0</v>
      </c>
      <c r="AH89" s="24">
        <v>0</v>
      </c>
      <c r="AI89" s="24">
        <v>0</v>
      </c>
      <c r="AJ89" s="24">
        <v>538690</v>
      </c>
      <c r="AK89" s="24">
        <v>0</v>
      </c>
      <c r="AL89" s="24">
        <v>0</v>
      </c>
      <c r="AM89" s="24">
        <v>0</v>
      </c>
      <c r="AN89" s="24">
        <v>0</v>
      </c>
      <c r="AO89" s="24">
        <v>0</v>
      </c>
      <c r="AP89" s="24">
        <v>0</v>
      </c>
      <c r="AQ89" s="24">
        <v>0</v>
      </c>
      <c r="AR89" s="24">
        <v>0</v>
      </c>
      <c r="AS89" s="24">
        <v>0</v>
      </c>
      <c r="AT89" s="24">
        <v>0</v>
      </c>
      <c r="AU89" s="24">
        <v>0</v>
      </c>
      <c r="AV89" s="24">
        <v>0</v>
      </c>
      <c r="AW89" s="24">
        <v>0</v>
      </c>
      <c r="AX89" s="24">
        <v>0</v>
      </c>
      <c r="AY89" s="24">
        <v>0</v>
      </c>
      <c r="AZ89" s="24">
        <v>240415</v>
      </c>
      <c r="BA89" s="24">
        <v>60104</v>
      </c>
      <c r="BB89" s="24">
        <v>298275</v>
      </c>
      <c r="BC89" s="24">
        <v>358379</v>
      </c>
      <c r="BD89" s="24">
        <v>0</v>
      </c>
      <c r="BE89" s="24"/>
      <c r="BF89" s="24"/>
      <c r="BG89" s="24">
        <v>358379</v>
      </c>
      <c r="BH89" s="29">
        <v>0.13104040624906302</v>
      </c>
      <c r="BI89" s="30">
        <v>358379</v>
      </c>
      <c r="BJ89" s="31">
        <v>0.13104040624906302</v>
      </c>
      <c r="BK89" s="27" t="s">
        <v>1708</v>
      </c>
      <c r="BL89" s="21" t="s">
        <v>65</v>
      </c>
      <c r="BM89" s="21" t="s">
        <v>1235</v>
      </c>
      <c r="BN89" s="21" t="s">
        <v>1709</v>
      </c>
      <c r="BO89" s="21">
        <v>623426918</v>
      </c>
      <c r="BP89" s="21" t="s">
        <v>1286</v>
      </c>
    </row>
    <row r="90" spans="1:68" x14ac:dyDescent="0.35">
      <c r="A90" s="32">
        <v>43994.528622685182</v>
      </c>
      <c r="B90" s="36" t="s">
        <v>65</v>
      </c>
      <c r="C90" s="22" t="s">
        <v>65</v>
      </c>
      <c r="D90" s="22" t="s">
        <v>1710</v>
      </c>
      <c r="E90" s="23" t="s">
        <v>985</v>
      </c>
      <c r="F90" s="23" t="s">
        <v>974</v>
      </c>
      <c r="G90" s="23" t="s">
        <v>974</v>
      </c>
      <c r="H90" s="23" t="s">
        <v>974</v>
      </c>
      <c r="I90" s="21" t="s">
        <v>394</v>
      </c>
      <c r="J90" s="21" t="s">
        <v>891</v>
      </c>
      <c r="K90" s="21">
        <v>1</v>
      </c>
      <c r="L90" s="21" t="s">
        <v>1711</v>
      </c>
      <c r="M90" s="21" t="s">
        <v>1712</v>
      </c>
      <c r="N90" s="21" t="s">
        <v>1713</v>
      </c>
      <c r="O90" s="21" t="s">
        <v>1714</v>
      </c>
      <c r="P90" s="21" t="s">
        <v>1715</v>
      </c>
      <c r="Q90" s="21" t="s">
        <v>1716</v>
      </c>
      <c r="R90" s="21" t="s">
        <v>1717</v>
      </c>
      <c r="S90" s="21" t="s">
        <v>1718</v>
      </c>
      <c r="T90" s="24">
        <v>3604472</v>
      </c>
      <c r="U90" s="24">
        <v>113725</v>
      </c>
      <c r="V90" s="24">
        <v>1359</v>
      </c>
      <c r="W90" s="24">
        <v>0</v>
      </c>
      <c r="X90" s="24">
        <v>0</v>
      </c>
      <c r="Y90" s="24">
        <v>5950</v>
      </c>
      <c r="Z90" s="24">
        <v>81800</v>
      </c>
      <c r="AA90" s="24">
        <v>75759</v>
      </c>
      <c r="AB90" s="24">
        <v>0</v>
      </c>
      <c r="AC90" s="24">
        <v>0</v>
      </c>
      <c r="AD90" s="24">
        <v>94946</v>
      </c>
      <c r="AE90" s="24">
        <v>306920</v>
      </c>
      <c r="AF90" s="24">
        <v>0</v>
      </c>
      <c r="AG90" s="24">
        <v>0</v>
      </c>
      <c r="AH90" s="24">
        <v>0</v>
      </c>
      <c r="AI90" s="24">
        <v>200</v>
      </c>
      <c r="AJ90" s="24">
        <v>680659</v>
      </c>
      <c r="AK90" s="24">
        <v>0</v>
      </c>
      <c r="AL90" s="24">
        <v>0</v>
      </c>
      <c r="AM90" s="24">
        <v>0</v>
      </c>
      <c r="AN90" s="24">
        <v>0</v>
      </c>
      <c r="AO90" s="24">
        <v>0</v>
      </c>
      <c r="AP90" s="24">
        <v>0</v>
      </c>
      <c r="AQ90" s="24">
        <v>0</v>
      </c>
      <c r="AR90" s="24">
        <v>0</v>
      </c>
      <c r="AS90" s="24">
        <v>0</v>
      </c>
      <c r="AT90" s="24">
        <v>0</v>
      </c>
      <c r="AU90" s="24">
        <v>0</v>
      </c>
      <c r="AV90" s="24">
        <v>0</v>
      </c>
      <c r="AW90" s="24">
        <v>0</v>
      </c>
      <c r="AX90" s="24">
        <v>0</v>
      </c>
      <c r="AY90" s="24">
        <v>0</v>
      </c>
      <c r="AZ90" s="24">
        <v>367789</v>
      </c>
      <c r="BA90" s="24">
        <v>91947</v>
      </c>
      <c r="BB90" s="24">
        <v>312870</v>
      </c>
      <c r="BC90" s="24">
        <v>404817</v>
      </c>
      <c r="BD90" s="24">
        <v>0</v>
      </c>
      <c r="BE90" s="24"/>
      <c r="BF90" s="24"/>
      <c r="BG90" s="24">
        <v>404817</v>
      </c>
      <c r="BH90" s="29">
        <v>0.11230965311979119</v>
      </c>
      <c r="BI90" s="30">
        <v>404817</v>
      </c>
      <c r="BJ90" s="31">
        <v>0.11230965311979119</v>
      </c>
      <c r="BK90" s="27" t="s">
        <v>1719</v>
      </c>
      <c r="BL90" s="21" t="s">
        <v>65</v>
      </c>
      <c r="BM90" s="21" t="s">
        <v>1044</v>
      </c>
      <c r="BN90" s="21" t="s">
        <v>1720</v>
      </c>
      <c r="BO90" s="21">
        <v>623861415</v>
      </c>
      <c r="BP90" s="21" t="s">
        <v>1721</v>
      </c>
    </row>
    <row r="91" spans="1:68" x14ac:dyDescent="0.35">
      <c r="A91" s="20">
        <v>43987.421736111108</v>
      </c>
      <c r="B91" s="36" t="s">
        <v>65</v>
      </c>
      <c r="C91" s="22" t="s">
        <v>65</v>
      </c>
      <c r="D91" s="22"/>
      <c r="E91" s="23" t="s">
        <v>985</v>
      </c>
      <c r="F91" s="23" t="s">
        <v>974</v>
      </c>
      <c r="G91" s="23" t="s">
        <v>974</v>
      </c>
      <c r="H91" s="23" t="s">
        <v>974</v>
      </c>
      <c r="I91" s="21" t="s">
        <v>396</v>
      </c>
      <c r="J91" s="21" t="s">
        <v>611</v>
      </c>
      <c r="K91" s="21">
        <v>1</v>
      </c>
      <c r="L91" s="21" t="s">
        <v>1722</v>
      </c>
      <c r="M91" s="21" t="s">
        <v>1723</v>
      </c>
      <c r="N91" s="21" t="s">
        <v>1724</v>
      </c>
      <c r="O91" s="21" t="s">
        <v>1725</v>
      </c>
      <c r="P91" s="21" t="s">
        <v>1175</v>
      </c>
      <c r="Q91" s="21" t="s">
        <v>1726</v>
      </c>
      <c r="R91" s="21" t="s">
        <v>1727</v>
      </c>
      <c r="S91" s="21" t="s">
        <v>1728</v>
      </c>
      <c r="T91" s="24">
        <v>1558012</v>
      </c>
      <c r="U91" s="24">
        <v>98000</v>
      </c>
      <c r="V91" s="24">
        <v>3000</v>
      </c>
      <c r="W91" s="24">
        <v>0</v>
      </c>
      <c r="X91" s="24">
        <v>0</v>
      </c>
      <c r="Y91" s="24">
        <v>35000</v>
      </c>
      <c r="Z91" s="24">
        <v>0</v>
      </c>
      <c r="AA91" s="24">
        <v>34000</v>
      </c>
      <c r="AB91" s="24">
        <v>0</v>
      </c>
      <c r="AC91" s="24">
        <v>0</v>
      </c>
      <c r="AD91" s="24">
        <v>69560</v>
      </c>
      <c r="AE91" s="24">
        <v>760000</v>
      </c>
      <c r="AF91" s="24">
        <v>0</v>
      </c>
      <c r="AG91" s="24">
        <v>0</v>
      </c>
      <c r="AH91" s="24">
        <v>0</v>
      </c>
      <c r="AI91" s="24">
        <v>0</v>
      </c>
      <c r="AJ91" s="24">
        <v>999560</v>
      </c>
      <c r="AK91" s="24">
        <v>0</v>
      </c>
      <c r="AL91" s="24">
        <v>0</v>
      </c>
      <c r="AM91" s="24">
        <v>0</v>
      </c>
      <c r="AN91" s="24">
        <v>0</v>
      </c>
      <c r="AO91" s="24">
        <v>0</v>
      </c>
      <c r="AP91" s="24">
        <v>0</v>
      </c>
      <c r="AQ91" s="24">
        <v>440</v>
      </c>
      <c r="AR91" s="24">
        <v>0</v>
      </c>
      <c r="AS91" s="24">
        <v>0</v>
      </c>
      <c r="AT91" s="24">
        <v>440</v>
      </c>
      <c r="AU91" s="24">
        <v>0</v>
      </c>
      <c r="AV91" s="24">
        <v>0</v>
      </c>
      <c r="AW91" s="24">
        <v>0</v>
      </c>
      <c r="AX91" s="24">
        <v>0</v>
      </c>
      <c r="AY91" s="24">
        <v>0</v>
      </c>
      <c r="AZ91" s="24">
        <v>205000</v>
      </c>
      <c r="BA91" s="24">
        <v>51250</v>
      </c>
      <c r="BB91" s="24">
        <v>795000</v>
      </c>
      <c r="BC91" s="24">
        <v>846250</v>
      </c>
      <c r="BD91" s="24">
        <v>153750</v>
      </c>
      <c r="BE91" s="24" t="s">
        <v>1729</v>
      </c>
      <c r="BF91" s="24"/>
      <c r="BG91" s="24">
        <v>1000000</v>
      </c>
      <c r="BH91" s="29">
        <v>0.6418435801521426</v>
      </c>
      <c r="BI91" s="30">
        <v>1000000</v>
      </c>
      <c r="BJ91" s="31">
        <v>0.6418435801521426</v>
      </c>
      <c r="BK91" s="27" t="s">
        <v>1730</v>
      </c>
      <c r="BL91" s="21" t="s">
        <v>65</v>
      </c>
      <c r="BM91" s="21" t="s">
        <v>1115</v>
      </c>
      <c r="BN91" s="21" t="s">
        <v>1731</v>
      </c>
      <c r="BO91" s="21">
        <v>621292246</v>
      </c>
      <c r="BP91" s="21" t="s">
        <v>1732</v>
      </c>
    </row>
    <row r="92" spans="1:68" x14ac:dyDescent="0.35">
      <c r="A92" s="22">
        <v>43985.661203703698</v>
      </c>
      <c r="B92" s="36" t="s">
        <v>972</v>
      </c>
      <c r="C92" s="22" t="s">
        <v>72</v>
      </c>
      <c r="D92" s="22"/>
      <c r="E92" s="23" t="s">
        <v>973</v>
      </c>
      <c r="F92" s="23" t="s">
        <v>975</v>
      </c>
      <c r="G92" s="23" t="s">
        <v>975</v>
      </c>
      <c r="H92" s="23" t="s">
        <v>974</v>
      </c>
      <c r="I92" s="21" t="s">
        <v>397</v>
      </c>
      <c r="J92" s="21" t="s">
        <v>921</v>
      </c>
      <c r="K92" s="21">
        <v>1</v>
      </c>
      <c r="L92" s="21" t="s">
        <v>1733</v>
      </c>
      <c r="M92" s="21" t="s">
        <v>1734</v>
      </c>
      <c r="N92" s="21" t="s">
        <v>1735</v>
      </c>
      <c r="O92" s="21" t="s">
        <v>1736</v>
      </c>
      <c r="P92" s="21" t="s">
        <v>1737</v>
      </c>
      <c r="Q92" s="21" t="s">
        <v>1738</v>
      </c>
      <c r="R92" s="21" t="s">
        <v>1739</v>
      </c>
      <c r="S92" s="21" t="s">
        <v>1740</v>
      </c>
      <c r="T92" s="24">
        <v>6447088</v>
      </c>
      <c r="U92" s="24">
        <v>82637</v>
      </c>
      <c r="V92" s="24">
        <v>436</v>
      </c>
      <c r="W92" s="24">
        <v>0</v>
      </c>
      <c r="X92" s="24">
        <v>0</v>
      </c>
      <c r="Y92" s="24">
        <v>62103</v>
      </c>
      <c r="Z92" s="24">
        <v>0</v>
      </c>
      <c r="AA92" s="24">
        <v>191647</v>
      </c>
      <c r="AB92" s="24">
        <v>0</v>
      </c>
      <c r="AC92" s="24">
        <v>0</v>
      </c>
      <c r="AD92" s="24">
        <v>250321</v>
      </c>
      <c r="AE92" s="24">
        <v>742888</v>
      </c>
      <c r="AF92" s="24">
        <v>0</v>
      </c>
      <c r="AG92" s="24">
        <v>0</v>
      </c>
      <c r="AH92" s="24">
        <v>0</v>
      </c>
      <c r="AI92" s="24">
        <v>0</v>
      </c>
      <c r="AJ92" s="24">
        <v>1330032</v>
      </c>
      <c r="AK92" s="24">
        <v>60000</v>
      </c>
      <c r="AL92" s="24">
        <v>0</v>
      </c>
      <c r="AM92" s="24">
        <v>20000</v>
      </c>
      <c r="AN92" s="24">
        <v>0</v>
      </c>
      <c r="AO92" s="24">
        <v>0</v>
      </c>
      <c r="AP92" s="24">
        <v>0</v>
      </c>
      <c r="AQ92" s="24">
        <v>45744</v>
      </c>
      <c r="AR92" s="24">
        <v>0</v>
      </c>
      <c r="AS92" s="24">
        <v>0</v>
      </c>
      <c r="AT92" s="24">
        <v>125744</v>
      </c>
      <c r="AU92" s="24">
        <v>0</v>
      </c>
      <c r="AV92" s="24">
        <v>0</v>
      </c>
      <c r="AW92" s="24">
        <v>0</v>
      </c>
      <c r="AX92" s="24">
        <v>0</v>
      </c>
      <c r="AY92" s="24">
        <v>0</v>
      </c>
      <c r="AZ92" s="24">
        <v>650785</v>
      </c>
      <c r="BA92" s="24">
        <v>162696</v>
      </c>
      <c r="BB92" s="24">
        <v>804991</v>
      </c>
      <c r="BC92" s="24">
        <v>967687</v>
      </c>
      <c r="BD92" s="24">
        <v>400000</v>
      </c>
      <c r="BE92" s="24"/>
      <c r="BF92" s="24"/>
      <c r="BG92" s="24">
        <v>1367687</v>
      </c>
      <c r="BH92" s="29">
        <v>0.2121402717009602</v>
      </c>
      <c r="BI92" s="30">
        <v>1420500</v>
      </c>
      <c r="BJ92" s="31">
        <v>0.22033203207401544</v>
      </c>
      <c r="BK92" s="27" t="s">
        <v>1741</v>
      </c>
      <c r="BL92" s="21" t="s">
        <v>65</v>
      </c>
      <c r="BM92" s="21" t="s">
        <v>1115</v>
      </c>
      <c r="BN92" s="21" t="s">
        <v>1742</v>
      </c>
      <c r="BO92" s="21">
        <v>620606775</v>
      </c>
      <c r="BP92" s="21" t="s">
        <v>1743</v>
      </c>
    </row>
    <row r="93" spans="1:68" x14ac:dyDescent="0.35">
      <c r="A93" s="22">
        <v>43985.672071759262</v>
      </c>
      <c r="B93" s="36" t="s">
        <v>65</v>
      </c>
      <c r="C93" s="22" t="s">
        <v>65</v>
      </c>
      <c r="D93" s="22"/>
      <c r="E93" s="23" t="s">
        <v>985</v>
      </c>
      <c r="F93" s="23" t="s">
        <v>974</v>
      </c>
      <c r="G93" s="23" t="s">
        <v>974</v>
      </c>
      <c r="H93" s="23" t="s">
        <v>974</v>
      </c>
      <c r="I93" s="21" t="s">
        <v>397</v>
      </c>
      <c r="J93" s="21" t="s">
        <v>921</v>
      </c>
      <c r="K93" s="21">
        <v>1</v>
      </c>
      <c r="L93" s="21" t="s">
        <v>1733</v>
      </c>
      <c r="M93" s="21" t="s">
        <v>1734</v>
      </c>
      <c r="N93" s="21" t="s">
        <v>1735</v>
      </c>
      <c r="O93" s="21" t="s">
        <v>1736</v>
      </c>
      <c r="P93" s="21" t="s">
        <v>1737</v>
      </c>
      <c r="Q93" s="21" t="s">
        <v>1738</v>
      </c>
      <c r="R93" s="21" t="s">
        <v>1739</v>
      </c>
      <c r="S93" s="21" t="s">
        <v>1740</v>
      </c>
      <c r="T93" s="24">
        <v>6447088</v>
      </c>
      <c r="U93" s="24">
        <v>82637</v>
      </c>
      <c r="V93" s="24">
        <v>436</v>
      </c>
      <c r="W93" s="24">
        <v>0</v>
      </c>
      <c r="X93" s="24">
        <v>0</v>
      </c>
      <c r="Y93" s="24">
        <v>62103</v>
      </c>
      <c r="Z93" s="24">
        <v>0</v>
      </c>
      <c r="AA93" s="24">
        <v>191647</v>
      </c>
      <c r="AB93" s="24">
        <v>0</v>
      </c>
      <c r="AC93" s="24">
        <v>0</v>
      </c>
      <c r="AD93" s="24">
        <v>250321</v>
      </c>
      <c r="AE93" s="24">
        <v>742888</v>
      </c>
      <c r="AF93" s="24">
        <v>0</v>
      </c>
      <c r="AG93" s="24">
        <v>0</v>
      </c>
      <c r="AH93" s="24">
        <v>117000</v>
      </c>
      <c r="AI93" s="24">
        <v>0</v>
      </c>
      <c r="AJ93" s="24">
        <v>1447032</v>
      </c>
      <c r="AK93" s="24">
        <v>50000</v>
      </c>
      <c r="AL93" s="24">
        <v>0</v>
      </c>
      <c r="AM93" s="24">
        <v>15000</v>
      </c>
      <c r="AN93" s="24">
        <v>0</v>
      </c>
      <c r="AO93" s="24">
        <v>0</v>
      </c>
      <c r="AP93" s="24">
        <v>0</v>
      </c>
      <c r="AQ93" s="24">
        <v>35744</v>
      </c>
      <c r="AR93" s="24">
        <v>0</v>
      </c>
      <c r="AS93" s="24">
        <v>0</v>
      </c>
      <c r="AT93" s="24">
        <v>100744</v>
      </c>
      <c r="AU93" s="24">
        <v>0</v>
      </c>
      <c r="AV93" s="24">
        <v>0</v>
      </c>
      <c r="AW93" s="24">
        <v>0</v>
      </c>
      <c r="AX93" s="24">
        <v>0</v>
      </c>
      <c r="AY93" s="24">
        <v>0</v>
      </c>
      <c r="AZ93" s="24">
        <v>625785</v>
      </c>
      <c r="BA93" s="24">
        <v>156446</v>
      </c>
      <c r="BB93" s="24">
        <v>921991</v>
      </c>
      <c r="BC93" s="24">
        <v>1078437</v>
      </c>
      <c r="BD93" s="24">
        <v>400000</v>
      </c>
      <c r="BE93" s="24" t="s">
        <v>1031</v>
      </c>
      <c r="BF93" s="24"/>
      <c r="BG93" s="24">
        <v>1478437</v>
      </c>
      <c r="BH93" s="29">
        <v>0.22931856987216553</v>
      </c>
      <c r="BI93" s="30">
        <v>1478437</v>
      </c>
      <c r="BJ93" s="31">
        <v>0.22931856987216553</v>
      </c>
      <c r="BK93" s="27" t="s">
        <v>1744</v>
      </c>
      <c r="BL93" s="21" t="s">
        <v>65</v>
      </c>
      <c r="BM93" s="21" t="s">
        <v>1115</v>
      </c>
      <c r="BN93" s="21" t="s">
        <v>1742</v>
      </c>
      <c r="BO93" s="21">
        <v>620614632</v>
      </c>
      <c r="BP93" s="21" t="s">
        <v>1743</v>
      </c>
    </row>
    <row r="94" spans="1:68" x14ac:dyDescent="0.35">
      <c r="A94" s="32">
        <v>43994.455520833333</v>
      </c>
      <c r="B94" s="36" t="s">
        <v>65</v>
      </c>
      <c r="C94" s="22" t="s">
        <v>65</v>
      </c>
      <c r="D94" s="22"/>
      <c r="E94" s="23" t="s">
        <v>985</v>
      </c>
      <c r="F94" s="23" t="s">
        <v>974</v>
      </c>
      <c r="G94" s="23" t="s">
        <v>974</v>
      </c>
      <c r="H94" s="23" t="s">
        <v>974</v>
      </c>
      <c r="I94" s="21" t="s">
        <v>399</v>
      </c>
      <c r="J94" s="21" t="s">
        <v>611</v>
      </c>
      <c r="K94" s="21">
        <v>1</v>
      </c>
      <c r="L94" s="21" t="s">
        <v>1745</v>
      </c>
      <c r="M94" s="21" t="s">
        <v>1746</v>
      </c>
      <c r="N94" s="21" t="s">
        <v>1747</v>
      </c>
      <c r="O94" s="21" t="s">
        <v>1748</v>
      </c>
      <c r="P94" s="21" t="s">
        <v>1749</v>
      </c>
      <c r="Q94" s="21" t="s">
        <v>1750</v>
      </c>
      <c r="R94" s="21" t="s">
        <v>1751</v>
      </c>
      <c r="S94" s="21" t="s">
        <v>1752</v>
      </c>
      <c r="T94" s="24">
        <v>2929813</v>
      </c>
      <c r="U94" s="24">
        <v>36653</v>
      </c>
      <c r="V94" s="24">
        <v>0</v>
      </c>
      <c r="W94" s="24">
        <v>0</v>
      </c>
      <c r="X94" s="24">
        <v>0</v>
      </c>
      <c r="Y94" s="24">
        <v>1025203</v>
      </c>
      <c r="Z94" s="24">
        <v>0</v>
      </c>
      <c r="AA94" s="24">
        <v>92858</v>
      </c>
      <c r="AB94" s="24">
        <v>0</v>
      </c>
      <c r="AC94" s="24">
        <v>0</v>
      </c>
      <c r="AD94" s="24">
        <v>0</v>
      </c>
      <c r="AE94" s="24">
        <v>1785</v>
      </c>
      <c r="AF94" s="24">
        <v>0</v>
      </c>
      <c r="AG94" s="24">
        <v>31974</v>
      </c>
      <c r="AH94" s="24">
        <v>0</v>
      </c>
      <c r="AI94" s="24">
        <v>0</v>
      </c>
      <c r="AJ94" s="24">
        <v>1188473</v>
      </c>
      <c r="AK94" s="24">
        <v>0</v>
      </c>
      <c r="AL94" s="24">
        <v>0</v>
      </c>
      <c r="AM94" s="24">
        <v>0</v>
      </c>
      <c r="AN94" s="24">
        <v>0</v>
      </c>
      <c r="AO94" s="24">
        <v>305</v>
      </c>
      <c r="AP94" s="24">
        <v>0</v>
      </c>
      <c r="AQ94" s="24">
        <v>0</v>
      </c>
      <c r="AR94" s="24">
        <v>0</v>
      </c>
      <c r="AS94" s="24">
        <v>0</v>
      </c>
      <c r="AT94" s="24">
        <v>305</v>
      </c>
      <c r="AU94" s="24">
        <v>0</v>
      </c>
      <c r="AV94" s="24">
        <v>0</v>
      </c>
      <c r="AW94" s="24">
        <v>0</v>
      </c>
      <c r="AX94" s="24">
        <v>0</v>
      </c>
      <c r="AY94" s="24">
        <v>0</v>
      </c>
      <c r="AZ94" s="24">
        <v>129816</v>
      </c>
      <c r="BA94" s="24">
        <v>32454</v>
      </c>
      <c r="BB94" s="24">
        <v>1058962</v>
      </c>
      <c r="BC94" s="24">
        <v>1091416</v>
      </c>
      <c r="BD94" s="24">
        <v>0</v>
      </c>
      <c r="BE94" s="24"/>
      <c r="BF94" s="24"/>
      <c r="BG94" s="24">
        <v>1091416</v>
      </c>
      <c r="BH94" s="29">
        <v>0.37252070353978223</v>
      </c>
      <c r="BI94" s="30">
        <v>1091416</v>
      </c>
      <c r="BJ94" s="31">
        <v>0.37252070353978223</v>
      </c>
      <c r="BK94" s="27" t="s">
        <v>1753</v>
      </c>
      <c r="BL94" s="21" t="s">
        <v>65</v>
      </c>
      <c r="BM94" s="21" t="s">
        <v>996</v>
      </c>
      <c r="BN94" s="21" t="s">
        <v>1754</v>
      </c>
      <c r="BO94" s="21">
        <v>623818725</v>
      </c>
      <c r="BP94" s="21" t="s">
        <v>1755</v>
      </c>
    </row>
    <row r="95" spans="1:68" x14ac:dyDescent="0.35">
      <c r="A95" s="22">
        <v>43985.758564814823</v>
      </c>
      <c r="B95" s="36" t="s">
        <v>65</v>
      </c>
      <c r="C95" s="22" t="s">
        <v>65</v>
      </c>
      <c r="D95" s="22"/>
      <c r="E95" s="23" t="s">
        <v>985</v>
      </c>
      <c r="F95" s="23" t="s">
        <v>974</v>
      </c>
      <c r="G95" s="23" t="s">
        <v>974</v>
      </c>
      <c r="H95" s="23" t="s">
        <v>974</v>
      </c>
      <c r="I95" s="21" t="s">
        <v>401</v>
      </c>
      <c r="J95" s="21" t="s">
        <v>923</v>
      </c>
      <c r="K95" s="21">
        <v>1</v>
      </c>
      <c r="L95" s="21" t="s">
        <v>1756</v>
      </c>
      <c r="M95" s="21" t="s">
        <v>1757</v>
      </c>
      <c r="N95" s="21" t="s">
        <v>1758</v>
      </c>
      <c r="O95" s="21" t="s">
        <v>1759</v>
      </c>
      <c r="P95" s="21" t="s">
        <v>1760</v>
      </c>
      <c r="Q95" s="21" t="s">
        <v>1761</v>
      </c>
      <c r="R95" s="21" t="s">
        <v>1762</v>
      </c>
      <c r="S95" s="21" t="s">
        <v>1763</v>
      </c>
      <c r="T95" s="24">
        <v>828336</v>
      </c>
      <c r="U95" s="24">
        <v>19250</v>
      </c>
      <c r="V95" s="24">
        <v>4476</v>
      </c>
      <c r="W95" s="24">
        <v>0</v>
      </c>
      <c r="X95" s="24">
        <v>0</v>
      </c>
      <c r="Y95" s="24">
        <v>1725</v>
      </c>
      <c r="Z95" s="24">
        <v>0</v>
      </c>
      <c r="AA95" s="24">
        <v>10924</v>
      </c>
      <c r="AB95" s="24">
        <v>0</v>
      </c>
      <c r="AC95" s="24">
        <v>0</v>
      </c>
      <c r="AD95" s="24">
        <v>15974</v>
      </c>
      <c r="AE95" s="24">
        <v>0</v>
      </c>
      <c r="AF95" s="24">
        <v>0</v>
      </c>
      <c r="AG95" s="24">
        <v>0</v>
      </c>
      <c r="AH95" s="24">
        <v>0</v>
      </c>
      <c r="AI95" s="24">
        <v>0</v>
      </c>
      <c r="AJ95" s="24">
        <v>52349</v>
      </c>
      <c r="AK95" s="24">
        <v>4000</v>
      </c>
      <c r="AL95" s="24">
        <v>0</v>
      </c>
      <c r="AM95" s="24">
        <v>0</v>
      </c>
      <c r="AN95" s="24">
        <v>0</v>
      </c>
      <c r="AO95" s="24">
        <v>0</v>
      </c>
      <c r="AP95" s="24">
        <v>0</v>
      </c>
      <c r="AQ95" s="24">
        <v>1000</v>
      </c>
      <c r="AR95" s="24">
        <v>500</v>
      </c>
      <c r="AS95" s="24">
        <v>1000</v>
      </c>
      <c r="AT95" s="24">
        <v>6500</v>
      </c>
      <c r="AU95" s="24">
        <v>0</v>
      </c>
      <c r="AV95" s="24">
        <v>2328</v>
      </c>
      <c r="AW95" s="24">
        <v>0</v>
      </c>
      <c r="AX95" s="24">
        <v>0</v>
      </c>
      <c r="AY95" s="24">
        <v>2328</v>
      </c>
      <c r="AZ95" s="24">
        <v>57124</v>
      </c>
      <c r="BA95" s="24">
        <v>14281</v>
      </c>
      <c r="BB95" s="24">
        <v>4053</v>
      </c>
      <c r="BC95" s="24">
        <v>18334</v>
      </c>
      <c r="BD95" s="24">
        <v>150000</v>
      </c>
      <c r="BE95" s="24" t="s">
        <v>1764</v>
      </c>
      <c r="BF95" s="24"/>
      <c r="BG95" s="24">
        <v>168334</v>
      </c>
      <c r="BH95" s="29">
        <v>0.20321946649668735</v>
      </c>
      <c r="BI95" s="30">
        <v>168334</v>
      </c>
      <c r="BJ95" s="31">
        <v>0.20321946649668735</v>
      </c>
      <c r="BK95" s="27" t="s">
        <v>1765</v>
      </c>
      <c r="BL95" s="21" t="s">
        <v>65</v>
      </c>
      <c r="BM95" s="21" t="s">
        <v>1202</v>
      </c>
      <c r="BN95" s="21" t="s">
        <v>1766</v>
      </c>
      <c r="BO95" s="21">
        <v>620679412</v>
      </c>
      <c r="BP95" s="21" t="s">
        <v>1767</v>
      </c>
    </row>
    <row r="96" spans="1:68" x14ac:dyDescent="0.35">
      <c r="A96" s="32">
        <v>43994.506504629629</v>
      </c>
      <c r="B96" s="36" t="s">
        <v>65</v>
      </c>
      <c r="C96" s="22" t="s">
        <v>65</v>
      </c>
      <c r="D96" s="22"/>
      <c r="E96" s="23" t="s">
        <v>985</v>
      </c>
      <c r="F96" s="23" t="s">
        <v>974</v>
      </c>
      <c r="G96" s="23" t="s">
        <v>974</v>
      </c>
      <c r="H96" s="23" t="s">
        <v>974</v>
      </c>
      <c r="I96" s="21" t="s">
        <v>403</v>
      </c>
      <c r="J96" s="21" t="s">
        <v>891</v>
      </c>
      <c r="K96" s="21">
        <v>1</v>
      </c>
      <c r="L96" s="21" t="s">
        <v>976</v>
      </c>
      <c r="M96" s="21" t="s">
        <v>1768</v>
      </c>
      <c r="N96" s="21" t="s">
        <v>1769</v>
      </c>
      <c r="O96" s="21" t="s">
        <v>1770</v>
      </c>
      <c r="P96" s="21" t="s">
        <v>1771</v>
      </c>
      <c r="Q96" s="21" t="s">
        <v>1772</v>
      </c>
      <c r="R96" s="21" t="s">
        <v>1773</v>
      </c>
      <c r="S96" s="21" t="s">
        <v>1774</v>
      </c>
      <c r="T96" s="24">
        <v>1826747</v>
      </c>
      <c r="U96" s="24">
        <v>1969</v>
      </c>
      <c r="V96" s="24">
        <v>0</v>
      </c>
      <c r="W96" s="24">
        <v>0</v>
      </c>
      <c r="X96" s="24">
        <v>0</v>
      </c>
      <c r="Y96" s="24">
        <v>0</v>
      </c>
      <c r="Z96" s="24">
        <v>0</v>
      </c>
      <c r="AA96" s="24">
        <v>91848</v>
      </c>
      <c r="AB96" s="24">
        <v>0</v>
      </c>
      <c r="AC96" s="24">
        <v>0</v>
      </c>
      <c r="AD96" s="24">
        <v>0</v>
      </c>
      <c r="AE96" s="24">
        <v>0</v>
      </c>
      <c r="AF96" s="24">
        <v>0</v>
      </c>
      <c r="AG96" s="24">
        <v>0</v>
      </c>
      <c r="AH96" s="24">
        <v>0</v>
      </c>
      <c r="AI96" s="24">
        <v>0</v>
      </c>
      <c r="AJ96" s="24">
        <v>93817</v>
      </c>
      <c r="AK96" s="24">
        <v>0</v>
      </c>
      <c r="AL96" s="24">
        <v>0</v>
      </c>
      <c r="AM96" s="24">
        <v>0</v>
      </c>
      <c r="AN96" s="24">
        <v>0</v>
      </c>
      <c r="AO96" s="24">
        <v>0</v>
      </c>
      <c r="AP96" s="24">
        <v>0</v>
      </c>
      <c r="AQ96" s="24">
        <v>0</v>
      </c>
      <c r="AR96" s="24">
        <v>0</v>
      </c>
      <c r="AS96" s="24">
        <v>0</v>
      </c>
      <c r="AT96" s="24">
        <v>0</v>
      </c>
      <c r="AU96" s="24">
        <v>0</v>
      </c>
      <c r="AV96" s="24">
        <v>0</v>
      </c>
      <c r="AW96" s="24">
        <v>0</v>
      </c>
      <c r="AX96" s="24">
        <v>0</v>
      </c>
      <c r="AY96" s="24">
        <v>0</v>
      </c>
      <c r="AZ96" s="24">
        <v>93817</v>
      </c>
      <c r="BA96" s="24">
        <v>23454</v>
      </c>
      <c r="BB96" s="24">
        <v>0</v>
      </c>
      <c r="BC96" s="24">
        <v>23454</v>
      </c>
      <c r="BD96" s="24">
        <v>0</v>
      </c>
      <c r="BE96" s="24"/>
      <c r="BF96" s="24"/>
      <c r="BG96" s="24">
        <v>23454</v>
      </c>
      <c r="BH96" s="29">
        <v>1.2839216377527923E-2</v>
      </c>
      <c r="BI96" s="30">
        <v>23454</v>
      </c>
      <c r="BJ96" s="31">
        <v>1.2839216377527923E-2</v>
      </c>
      <c r="BK96" s="27" t="s">
        <v>1775</v>
      </c>
      <c r="BL96" s="21" t="s">
        <v>65</v>
      </c>
      <c r="BM96" s="21" t="s">
        <v>1044</v>
      </c>
      <c r="BN96" s="21" t="s">
        <v>1776</v>
      </c>
      <c r="BO96" s="21">
        <v>623848903</v>
      </c>
      <c r="BP96" s="21" t="s">
        <v>1022</v>
      </c>
    </row>
    <row r="97" spans="1:68" x14ac:dyDescent="0.35">
      <c r="A97" s="20">
        <v>43986.469305555547</v>
      </c>
      <c r="B97" s="36" t="s">
        <v>65</v>
      </c>
      <c r="C97" s="22" t="s">
        <v>65</v>
      </c>
      <c r="D97" s="22" t="s">
        <v>1777</v>
      </c>
      <c r="E97" s="23" t="s">
        <v>985</v>
      </c>
      <c r="F97" s="23" t="s">
        <v>974</v>
      </c>
      <c r="G97" s="23" t="s">
        <v>974</v>
      </c>
      <c r="H97" s="23" t="s">
        <v>974</v>
      </c>
      <c r="I97" s="21" t="s">
        <v>405</v>
      </c>
      <c r="J97" s="21" t="s">
        <v>389</v>
      </c>
      <c r="K97" s="21">
        <v>1</v>
      </c>
      <c r="L97" s="21" t="s">
        <v>1109</v>
      </c>
      <c r="M97" s="21" t="s">
        <v>1778</v>
      </c>
      <c r="N97" s="21" t="s">
        <v>1779</v>
      </c>
      <c r="O97" s="21" t="s">
        <v>1780</v>
      </c>
      <c r="P97" s="21" t="s">
        <v>1109</v>
      </c>
      <c r="Q97" s="21" t="s">
        <v>1778</v>
      </c>
      <c r="R97" s="21" t="s">
        <v>1781</v>
      </c>
      <c r="S97" s="21" t="s">
        <v>1780</v>
      </c>
      <c r="T97" s="24">
        <v>773495</v>
      </c>
      <c r="U97" s="24">
        <v>18000</v>
      </c>
      <c r="V97" s="24">
        <v>0</v>
      </c>
      <c r="W97" s="24">
        <v>0</v>
      </c>
      <c r="X97" s="24">
        <v>3200</v>
      </c>
      <c r="Y97" s="24">
        <v>4937</v>
      </c>
      <c r="Z97" s="24">
        <v>3886</v>
      </c>
      <c r="AA97" s="24">
        <v>12814</v>
      </c>
      <c r="AB97" s="24">
        <v>0</v>
      </c>
      <c r="AC97" s="24">
        <v>0</v>
      </c>
      <c r="AD97" s="24">
        <v>34237</v>
      </c>
      <c r="AE97" s="24">
        <v>4617</v>
      </c>
      <c r="AF97" s="24">
        <v>0</v>
      </c>
      <c r="AG97" s="24">
        <v>0</v>
      </c>
      <c r="AH97" s="24">
        <v>0</v>
      </c>
      <c r="AI97" s="24">
        <v>0</v>
      </c>
      <c r="AJ97" s="24">
        <v>81691</v>
      </c>
      <c r="AK97" s="24">
        <v>26800</v>
      </c>
      <c r="AL97" s="24">
        <v>0</v>
      </c>
      <c r="AM97" s="24">
        <v>0</v>
      </c>
      <c r="AN97" s="24">
        <v>0</v>
      </c>
      <c r="AO97" s="24">
        <v>0</v>
      </c>
      <c r="AP97" s="24">
        <v>0</v>
      </c>
      <c r="AQ97" s="24">
        <v>0</v>
      </c>
      <c r="AR97" s="24">
        <v>0</v>
      </c>
      <c r="AS97" s="24">
        <v>0</v>
      </c>
      <c r="AT97" s="24">
        <v>26800</v>
      </c>
      <c r="AU97" s="24">
        <v>0</v>
      </c>
      <c r="AV97" s="24">
        <v>0</v>
      </c>
      <c r="AW97" s="24">
        <v>0</v>
      </c>
      <c r="AX97" s="24">
        <v>0</v>
      </c>
      <c r="AY97" s="24">
        <v>0</v>
      </c>
      <c r="AZ97" s="24">
        <v>98937</v>
      </c>
      <c r="BA97" s="24">
        <v>24734</v>
      </c>
      <c r="BB97" s="24">
        <v>9554</v>
      </c>
      <c r="BC97" s="24">
        <v>34288</v>
      </c>
      <c r="BD97" s="24">
        <v>0</v>
      </c>
      <c r="BE97" s="24"/>
      <c r="BF97" s="24"/>
      <c r="BG97" s="24">
        <v>34288</v>
      </c>
      <c r="BH97" s="29">
        <v>4.4328664050834202E-2</v>
      </c>
      <c r="BI97" s="30">
        <v>34288</v>
      </c>
      <c r="BJ97" s="31">
        <v>4.4328664050834202E-2</v>
      </c>
      <c r="BK97" s="27" t="s">
        <v>1782</v>
      </c>
      <c r="BL97" s="21" t="s">
        <v>65</v>
      </c>
      <c r="BM97" s="21" t="s">
        <v>1044</v>
      </c>
      <c r="BN97" s="21" t="s">
        <v>1783</v>
      </c>
      <c r="BO97" s="21">
        <v>620923609</v>
      </c>
      <c r="BP97" s="21" t="s">
        <v>1784</v>
      </c>
    </row>
    <row r="98" spans="1:68" x14ac:dyDescent="0.35">
      <c r="A98" s="20">
        <v>43992.419282407413</v>
      </c>
      <c r="B98" s="36" t="s">
        <v>65</v>
      </c>
      <c r="C98" s="22" t="s">
        <v>65</v>
      </c>
      <c r="D98" s="22"/>
      <c r="E98" s="23" t="s">
        <v>985</v>
      </c>
      <c r="F98" s="23" t="s">
        <v>974</v>
      </c>
      <c r="G98" s="23" t="s">
        <v>974</v>
      </c>
      <c r="H98" s="23" t="s">
        <v>974</v>
      </c>
      <c r="I98" s="21" t="s">
        <v>407</v>
      </c>
      <c r="J98" s="21" t="s">
        <v>399</v>
      </c>
      <c r="K98" s="21">
        <v>1</v>
      </c>
      <c r="L98" s="21" t="s">
        <v>1785</v>
      </c>
      <c r="M98" s="21" t="s">
        <v>1786</v>
      </c>
      <c r="N98" s="21" t="s">
        <v>1787</v>
      </c>
      <c r="O98" s="21" t="s">
        <v>1788</v>
      </c>
      <c r="P98" s="21" t="s">
        <v>976</v>
      </c>
      <c r="Q98" s="21" t="s">
        <v>1455</v>
      </c>
      <c r="R98" s="21" t="s">
        <v>1787</v>
      </c>
      <c r="S98" s="21" t="s">
        <v>1788</v>
      </c>
      <c r="T98" s="24">
        <v>131282</v>
      </c>
      <c r="U98" s="24">
        <v>9956</v>
      </c>
      <c r="V98" s="24">
        <v>0</v>
      </c>
      <c r="W98" s="24">
        <v>0</v>
      </c>
      <c r="X98" s="24">
        <v>0</v>
      </c>
      <c r="Y98" s="24">
        <v>185</v>
      </c>
      <c r="Z98" s="24">
        <v>0</v>
      </c>
      <c r="AA98" s="24">
        <v>1420</v>
      </c>
      <c r="AB98" s="24">
        <v>0</v>
      </c>
      <c r="AC98" s="24">
        <v>0</v>
      </c>
      <c r="AD98" s="24">
        <v>2000</v>
      </c>
      <c r="AE98" s="24">
        <v>0</v>
      </c>
      <c r="AF98" s="24">
        <v>0</v>
      </c>
      <c r="AG98" s="24">
        <v>0</v>
      </c>
      <c r="AH98" s="24">
        <v>0</v>
      </c>
      <c r="AI98" s="24">
        <v>0</v>
      </c>
      <c r="AJ98" s="24">
        <v>13561</v>
      </c>
      <c r="AK98" s="24">
        <v>0</v>
      </c>
      <c r="AL98" s="24">
        <v>0</v>
      </c>
      <c r="AM98" s="24">
        <v>0</v>
      </c>
      <c r="AN98" s="24">
        <v>0</v>
      </c>
      <c r="AO98" s="24">
        <v>0</v>
      </c>
      <c r="AP98" s="24">
        <v>0</v>
      </c>
      <c r="AQ98" s="24">
        <v>0</v>
      </c>
      <c r="AR98" s="24">
        <v>0</v>
      </c>
      <c r="AS98" s="24">
        <v>0</v>
      </c>
      <c r="AT98" s="24">
        <v>0</v>
      </c>
      <c r="AU98" s="24">
        <v>0</v>
      </c>
      <c r="AV98" s="24">
        <v>0</v>
      </c>
      <c r="AW98" s="24">
        <v>0</v>
      </c>
      <c r="AX98" s="24">
        <v>0</v>
      </c>
      <c r="AY98" s="24">
        <v>0</v>
      </c>
      <c r="AZ98" s="24">
        <v>13376</v>
      </c>
      <c r="BA98" s="24">
        <v>3344</v>
      </c>
      <c r="BB98" s="24">
        <v>185</v>
      </c>
      <c r="BC98" s="24">
        <v>3529</v>
      </c>
      <c r="BD98" s="24">
        <v>1870</v>
      </c>
      <c r="BE98" s="24" t="s">
        <v>1007</v>
      </c>
      <c r="BF98" s="24"/>
      <c r="BG98" s="24">
        <v>5399</v>
      </c>
      <c r="BH98" s="29">
        <v>4.1125211377035696E-2</v>
      </c>
      <c r="BI98" s="30">
        <v>5399</v>
      </c>
      <c r="BJ98" s="31">
        <v>4.1125211377035696E-2</v>
      </c>
      <c r="BK98" s="27" t="s">
        <v>1789</v>
      </c>
      <c r="BL98" s="21" t="s">
        <v>65</v>
      </c>
      <c r="BM98" s="21" t="s">
        <v>1202</v>
      </c>
      <c r="BN98" s="21" t="s">
        <v>1790</v>
      </c>
      <c r="BO98" s="21">
        <v>622957567</v>
      </c>
      <c r="BP98" s="21" t="s">
        <v>1670</v>
      </c>
    </row>
    <row r="99" spans="1:68" x14ac:dyDescent="0.35">
      <c r="A99" s="32">
        <v>43994.470810185187</v>
      </c>
      <c r="B99" s="36" t="s">
        <v>65</v>
      </c>
      <c r="C99" s="22" t="s">
        <v>65</v>
      </c>
      <c r="D99" s="22"/>
      <c r="E99" s="23" t="s">
        <v>985</v>
      </c>
      <c r="F99" s="23" t="s">
        <v>974</v>
      </c>
      <c r="G99" s="23" t="s">
        <v>974</v>
      </c>
      <c r="H99" s="23" t="s">
        <v>974</v>
      </c>
      <c r="I99" s="21" t="s">
        <v>409</v>
      </c>
      <c r="J99" s="21" t="s">
        <v>389</v>
      </c>
      <c r="K99" s="21">
        <v>1</v>
      </c>
      <c r="L99" s="21" t="s">
        <v>1791</v>
      </c>
      <c r="M99" s="21" t="s">
        <v>1792</v>
      </c>
      <c r="N99" s="21" t="s">
        <v>1793</v>
      </c>
      <c r="O99" s="21" t="s">
        <v>1794</v>
      </c>
      <c r="P99" s="21" t="s">
        <v>1795</v>
      </c>
      <c r="Q99" s="21" t="s">
        <v>1796</v>
      </c>
      <c r="R99" s="21" t="s">
        <v>1793</v>
      </c>
      <c r="S99" s="21" t="s">
        <v>1797</v>
      </c>
      <c r="T99" s="24">
        <v>2680387</v>
      </c>
      <c r="U99" s="24">
        <v>195288</v>
      </c>
      <c r="V99" s="24">
        <v>0</v>
      </c>
      <c r="W99" s="24">
        <v>0</v>
      </c>
      <c r="X99" s="24">
        <v>0</v>
      </c>
      <c r="Y99" s="24">
        <v>6515</v>
      </c>
      <c r="Z99" s="24">
        <v>0</v>
      </c>
      <c r="AA99" s="24">
        <v>19050</v>
      </c>
      <c r="AB99" s="24">
        <v>32166</v>
      </c>
      <c r="AC99" s="24">
        <v>0</v>
      </c>
      <c r="AD99" s="24">
        <v>8251</v>
      </c>
      <c r="AE99" s="24">
        <v>61830</v>
      </c>
      <c r="AF99" s="24">
        <v>0</v>
      </c>
      <c r="AG99" s="24">
        <v>77897</v>
      </c>
      <c r="AH99" s="24">
        <v>0</v>
      </c>
      <c r="AI99" s="24">
        <v>0</v>
      </c>
      <c r="AJ99" s="24">
        <v>400997</v>
      </c>
      <c r="AK99" s="24">
        <v>23645</v>
      </c>
      <c r="AL99" s="24">
        <v>0</v>
      </c>
      <c r="AM99" s="24">
        <v>0</v>
      </c>
      <c r="AN99" s="24">
        <v>0</v>
      </c>
      <c r="AO99" s="24">
        <v>0</v>
      </c>
      <c r="AP99" s="24">
        <v>0</v>
      </c>
      <c r="AQ99" s="24">
        <v>26660</v>
      </c>
      <c r="AR99" s="24">
        <v>0</v>
      </c>
      <c r="AS99" s="24">
        <v>6615</v>
      </c>
      <c r="AT99" s="24">
        <v>56920</v>
      </c>
      <c r="AU99" s="24">
        <v>0</v>
      </c>
      <c r="AV99" s="24">
        <v>0</v>
      </c>
      <c r="AW99" s="24">
        <v>0</v>
      </c>
      <c r="AX99" s="24">
        <v>0</v>
      </c>
      <c r="AY99" s="24">
        <v>0</v>
      </c>
      <c r="AZ99" s="24">
        <v>279509</v>
      </c>
      <c r="BA99" s="24">
        <v>69877</v>
      </c>
      <c r="BB99" s="24">
        <v>178408</v>
      </c>
      <c r="BC99" s="24">
        <v>248285</v>
      </c>
      <c r="BD99" s="24">
        <v>0</v>
      </c>
      <c r="BE99" s="24"/>
      <c r="BF99" s="24"/>
      <c r="BG99" s="24">
        <v>248285</v>
      </c>
      <c r="BH99" s="29">
        <v>9.2630280627387013E-2</v>
      </c>
      <c r="BI99" s="30">
        <v>248285</v>
      </c>
      <c r="BJ99" s="31">
        <v>9.2630280627387013E-2</v>
      </c>
      <c r="BK99" s="27" t="s">
        <v>1798</v>
      </c>
      <c r="BL99" s="21" t="s">
        <v>65</v>
      </c>
      <c r="BM99" s="21" t="s">
        <v>1044</v>
      </c>
      <c r="BN99" s="21" t="s">
        <v>1799</v>
      </c>
      <c r="BO99" s="21">
        <v>623827907</v>
      </c>
      <c r="BP99" s="21" t="s">
        <v>1022</v>
      </c>
    </row>
    <row r="100" spans="1:68" x14ac:dyDescent="0.35">
      <c r="A100" s="20">
        <v>43994.708761574067</v>
      </c>
      <c r="B100" s="36" t="s">
        <v>65</v>
      </c>
      <c r="C100" s="22" t="s">
        <v>65</v>
      </c>
      <c r="D100" s="22" t="s">
        <v>1800</v>
      </c>
      <c r="E100" s="23" t="s">
        <v>985</v>
      </c>
      <c r="F100" s="23" t="s">
        <v>974</v>
      </c>
      <c r="G100" s="23" t="s">
        <v>974</v>
      </c>
      <c r="H100" s="23" t="s">
        <v>974</v>
      </c>
      <c r="I100" s="21" t="s">
        <v>411</v>
      </c>
      <c r="J100" s="21" t="s">
        <v>928</v>
      </c>
      <c r="K100" s="21">
        <v>1</v>
      </c>
      <c r="L100" s="21" t="s">
        <v>1801</v>
      </c>
      <c r="M100" s="21" t="s">
        <v>1802</v>
      </c>
      <c r="N100" s="21" t="s">
        <v>1803</v>
      </c>
      <c r="O100" s="21" t="s">
        <v>1804</v>
      </c>
      <c r="P100" s="21" t="s">
        <v>1805</v>
      </c>
      <c r="Q100" s="21" t="s">
        <v>645</v>
      </c>
      <c r="R100" s="21" t="s">
        <v>1806</v>
      </c>
      <c r="S100" s="21" t="s">
        <v>1804</v>
      </c>
      <c r="T100" s="24">
        <v>93810</v>
      </c>
      <c r="U100" s="24">
        <v>0</v>
      </c>
      <c r="V100" s="24">
        <v>0</v>
      </c>
      <c r="W100" s="24">
        <v>2000</v>
      </c>
      <c r="X100" s="24">
        <v>18000</v>
      </c>
      <c r="Y100" s="24">
        <v>2500</v>
      </c>
      <c r="Z100" s="24">
        <v>0</v>
      </c>
      <c r="AA100" s="24">
        <v>20000</v>
      </c>
      <c r="AB100" s="24">
        <v>0</v>
      </c>
      <c r="AC100" s="24">
        <v>0</v>
      </c>
      <c r="AD100" s="24">
        <v>10000</v>
      </c>
      <c r="AE100" s="24">
        <v>5000</v>
      </c>
      <c r="AF100" s="24">
        <v>5000</v>
      </c>
      <c r="AG100" s="24">
        <v>0</v>
      </c>
      <c r="AH100" s="24">
        <v>0</v>
      </c>
      <c r="AI100" s="24">
        <v>0</v>
      </c>
      <c r="AJ100" s="24">
        <v>62500</v>
      </c>
      <c r="AK100" s="24">
        <v>36400</v>
      </c>
      <c r="AL100" s="24">
        <v>0</v>
      </c>
      <c r="AM100" s="24">
        <v>0</v>
      </c>
      <c r="AN100" s="24">
        <v>0</v>
      </c>
      <c r="AO100" s="24">
        <v>0</v>
      </c>
      <c r="AP100" s="24">
        <v>1000</v>
      </c>
      <c r="AQ100" s="24">
        <v>3500</v>
      </c>
      <c r="AR100" s="24">
        <v>3000</v>
      </c>
      <c r="AS100" s="24">
        <v>10000</v>
      </c>
      <c r="AT100" s="24">
        <v>53900</v>
      </c>
      <c r="AU100" s="24">
        <v>2500</v>
      </c>
      <c r="AV100" s="24">
        <v>2500</v>
      </c>
      <c r="AW100" s="24">
        <v>0</v>
      </c>
      <c r="AX100" s="24">
        <v>500</v>
      </c>
      <c r="AY100" s="24">
        <v>5500</v>
      </c>
      <c r="AZ100" s="24">
        <v>106400</v>
      </c>
      <c r="BA100" s="24">
        <v>26600</v>
      </c>
      <c r="BB100" s="24">
        <v>15500</v>
      </c>
      <c r="BC100" s="24">
        <v>42100</v>
      </c>
      <c r="BD100" s="24">
        <v>0</v>
      </c>
      <c r="BE100" s="24"/>
      <c r="BF100" s="24"/>
      <c r="BG100" s="24">
        <v>42100</v>
      </c>
      <c r="BH100" s="29">
        <v>0.44877944782006185</v>
      </c>
      <c r="BI100" s="30">
        <v>42100</v>
      </c>
      <c r="BJ100" s="31">
        <v>0.44877944782006185</v>
      </c>
      <c r="BK100" s="27" t="s">
        <v>1807</v>
      </c>
      <c r="BL100" s="21" t="s">
        <v>65</v>
      </c>
      <c r="BM100" s="21" t="s">
        <v>1044</v>
      </c>
      <c r="BN100" s="21" t="s">
        <v>1808</v>
      </c>
      <c r="BO100" s="21">
        <v>623998575</v>
      </c>
      <c r="BP100" s="21" t="s">
        <v>1670</v>
      </c>
    </row>
    <row r="101" spans="1:68" x14ac:dyDescent="0.35">
      <c r="A101" s="20">
        <v>43987.516261574077</v>
      </c>
      <c r="B101" s="36" t="s">
        <v>65</v>
      </c>
      <c r="C101" s="22" t="s">
        <v>65</v>
      </c>
      <c r="D101" s="22"/>
      <c r="E101" s="23" t="s">
        <v>985</v>
      </c>
      <c r="F101" s="23" t="s">
        <v>974</v>
      </c>
      <c r="G101" s="23" t="s">
        <v>974</v>
      </c>
      <c r="H101" s="23" t="s">
        <v>974</v>
      </c>
      <c r="I101" s="21" t="s">
        <v>413</v>
      </c>
      <c r="J101" s="21" t="s">
        <v>930</v>
      </c>
      <c r="K101" s="21">
        <v>1</v>
      </c>
      <c r="L101" s="21" t="s">
        <v>1187</v>
      </c>
      <c r="M101" s="21" t="s">
        <v>1663</v>
      </c>
      <c r="N101" s="21" t="s">
        <v>1809</v>
      </c>
      <c r="O101" s="21" t="s">
        <v>1810</v>
      </c>
      <c r="P101" s="21" t="s">
        <v>1187</v>
      </c>
      <c r="Q101" s="21" t="s">
        <v>1663</v>
      </c>
      <c r="R101" s="21" t="s">
        <v>1809</v>
      </c>
      <c r="S101" s="21" t="s">
        <v>1810</v>
      </c>
      <c r="T101" s="24">
        <v>6613</v>
      </c>
      <c r="U101" s="24">
        <v>0</v>
      </c>
      <c r="V101" s="24">
        <v>0</v>
      </c>
      <c r="W101" s="24">
        <v>0</v>
      </c>
      <c r="X101" s="24">
        <v>56</v>
      </c>
      <c r="Y101" s="24">
        <v>48</v>
      </c>
      <c r="Z101" s="24">
        <v>0</v>
      </c>
      <c r="AA101" s="24">
        <v>0</v>
      </c>
      <c r="AB101" s="24">
        <v>0</v>
      </c>
      <c r="AC101" s="24">
        <v>0</v>
      </c>
      <c r="AD101" s="24">
        <v>147</v>
      </c>
      <c r="AE101" s="24">
        <v>0</v>
      </c>
      <c r="AF101" s="24">
        <v>0</v>
      </c>
      <c r="AG101" s="24">
        <v>0</v>
      </c>
      <c r="AH101" s="24">
        <v>0</v>
      </c>
      <c r="AI101" s="24">
        <v>0</v>
      </c>
      <c r="AJ101" s="24">
        <v>251</v>
      </c>
      <c r="AK101" s="24">
        <v>0</v>
      </c>
      <c r="AL101" s="24">
        <v>0</v>
      </c>
      <c r="AM101" s="24">
        <v>0</v>
      </c>
      <c r="AN101" s="24">
        <v>0</v>
      </c>
      <c r="AO101" s="24">
        <v>0</v>
      </c>
      <c r="AP101" s="24">
        <v>0</v>
      </c>
      <c r="AQ101" s="24">
        <v>1873</v>
      </c>
      <c r="AR101" s="24">
        <v>0</v>
      </c>
      <c r="AS101" s="24">
        <v>0</v>
      </c>
      <c r="AT101" s="24">
        <v>1873</v>
      </c>
      <c r="AU101" s="24">
        <v>0</v>
      </c>
      <c r="AV101" s="24">
        <v>0</v>
      </c>
      <c r="AW101" s="24">
        <v>0</v>
      </c>
      <c r="AX101" s="24">
        <v>0</v>
      </c>
      <c r="AY101" s="24">
        <v>0</v>
      </c>
      <c r="AZ101" s="24">
        <v>2076</v>
      </c>
      <c r="BA101" s="24">
        <v>519</v>
      </c>
      <c r="BB101" s="24">
        <v>48</v>
      </c>
      <c r="BC101" s="24">
        <v>567</v>
      </c>
      <c r="BD101" s="24">
        <v>0</v>
      </c>
      <c r="BE101" s="24"/>
      <c r="BF101" s="24"/>
      <c r="BG101" s="24">
        <v>567</v>
      </c>
      <c r="BH101" s="29">
        <v>8.5740208679872976E-2</v>
      </c>
      <c r="BI101" s="30">
        <v>567</v>
      </c>
      <c r="BJ101" s="31">
        <v>8.5740208679872976E-2</v>
      </c>
      <c r="BK101" s="27" t="s">
        <v>1811</v>
      </c>
      <c r="BL101" s="21" t="s">
        <v>65</v>
      </c>
      <c r="BM101" s="21" t="s">
        <v>1115</v>
      </c>
      <c r="BN101" s="21" t="s">
        <v>1812</v>
      </c>
      <c r="BO101" s="21">
        <v>621347122</v>
      </c>
      <c r="BP101" s="21" t="s">
        <v>1813</v>
      </c>
    </row>
    <row r="102" spans="1:68" x14ac:dyDescent="0.35">
      <c r="A102" s="20">
        <v>43986.484317129631</v>
      </c>
      <c r="B102" s="36" t="s">
        <v>65</v>
      </c>
      <c r="C102" s="22" t="s">
        <v>65</v>
      </c>
      <c r="D102" s="22" t="s">
        <v>1814</v>
      </c>
      <c r="E102" s="23" t="s">
        <v>985</v>
      </c>
      <c r="F102" s="23" t="s">
        <v>974</v>
      </c>
      <c r="G102" s="23" t="s">
        <v>974</v>
      </c>
      <c r="H102" s="23" t="s">
        <v>974</v>
      </c>
      <c r="I102" s="21" t="s">
        <v>415</v>
      </c>
      <c r="J102" s="21" t="s">
        <v>891</v>
      </c>
      <c r="K102" s="21">
        <v>1</v>
      </c>
      <c r="L102" s="21" t="s">
        <v>1364</v>
      </c>
      <c r="M102" s="21" t="s">
        <v>1815</v>
      </c>
      <c r="N102" s="21" t="s">
        <v>1816</v>
      </c>
      <c r="O102" s="21" t="s">
        <v>1817</v>
      </c>
      <c r="P102" s="21" t="s">
        <v>1364</v>
      </c>
      <c r="Q102" s="21" t="s">
        <v>1815</v>
      </c>
      <c r="R102" s="21" t="s">
        <v>1816</v>
      </c>
      <c r="S102" s="21" t="s">
        <v>1817</v>
      </c>
      <c r="T102" s="24">
        <v>1665047</v>
      </c>
      <c r="U102" s="24">
        <v>20000</v>
      </c>
      <c r="V102" s="24">
        <v>10000</v>
      </c>
      <c r="W102" s="24">
        <v>55000</v>
      </c>
      <c r="X102" s="24">
        <v>70000</v>
      </c>
      <c r="Y102" s="24">
        <v>25000</v>
      </c>
      <c r="Z102" s="24">
        <v>180000</v>
      </c>
      <c r="AA102" s="24">
        <v>130000</v>
      </c>
      <c r="AB102" s="24">
        <v>0</v>
      </c>
      <c r="AC102" s="24">
        <v>0</v>
      </c>
      <c r="AD102" s="24">
        <v>385000</v>
      </c>
      <c r="AE102" s="24">
        <v>185000</v>
      </c>
      <c r="AF102" s="24">
        <v>96000</v>
      </c>
      <c r="AG102" s="24">
        <v>30000</v>
      </c>
      <c r="AH102" s="24">
        <v>0</v>
      </c>
      <c r="AI102" s="24">
        <v>0</v>
      </c>
      <c r="AJ102" s="24">
        <v>1186000</v>
      </c>
      <c r="AK102" s="24">
        <v>241000</v>
      </c>
      <c r="AL102" s="24">
        <v>0</v>
      </c>
      <c r="AM102" s="24">
        <v>0</v>
      </c>
      <c r="AN102" s="24">
        <v>50000</v>
      </c>
      <c r="AO102" s="24">
        <v>1000</v>
      </c>
      <c r="AP102" s="24">
        <v>0</v>
      </c>
      <c r="AQ102" s="24">
        <v>15000</v>
      </c>
      <c r="AR102" s="24">
        <v>5000</v>
      </c>
      <c r="AS102" s="24">
        <v>0</v>
      </c>
      <c r="AT102" s="24">
        <v>312000</v>
      </c>
      <c r="AU102" s="24">
        <v>2000</v>
      </c>
      <c r="AV102" s="24">
        <v>0</v>
      </c>
      <c r="AW102" s="24">
        <v>100000</v>
      </c>
      <c r="AX102" s="24">
        <v>0</v>
      </c>
      <c r="AY102" s="24">
        <v>102000</v>
      </c>
      <c r="AZ102" s="24">
        <v>1114000</v>
      </c>
      <c r="BA102" s="24">
        <v>278500</v>
      </c>
      <c r="BB102" s="24">
        <v>486000</v>
      </c>
      <c r="BC102" s="24">
        <v>764500</v>
      </c>
      <c r="BD102" s="24">
        <v>0</v>
      </c>
      <c r="BE102" s="24"/>
      <c r="BF102" s="24"/>
      <c r="BG102" s="24">
        <v>764500</v>
      </c>
      <c r="BH102" s="29">
        <v>0.45914619827548414</v>
      </c>
      <c r="BI102" s="30">
        <v>764500</v>
      </c>
      <c r="BJ102" s="31">
        <v>0.45914619827548414</v>
      </c>
      <c r="BK102" s="27" t="s">
        <v>1818</v>
      </c>
      <c r="BL102" s="21" t="s">
        <v>65</v>
      </c>
      <c r="BM102" s="21" t="s">
        <v>1443</v>
      </c>
      <c r="BN102" s="21" t="s">
        <v>1819</v>
      </c>
      <c r="BO102" s="21">
        <v>620932701</v>
      </c>
      <c r="BP102" s="21" t="s">
        <v>984</v>
      </c>
    </row>
    <row r="103" spans="1:68" x14ac:dyDescent="0.35">
      <c r="A103" s="20">
        <v>43993.511516203696</v>
      </c>
      <c r="B103" s="36" t="s">
        <v>65</v>
      </c>
      <c r="C103" s="22" t="s">
        <v>65</v>
      </c>
      <c r="D103" s="22"/>
      <c r="E103" s="23" t="s">
        <v>985</v>
      </c>
      <c r="F103" s="23" t="s">
        <v>974</v>
      </c>
      <c r="G103" s="23" t="s">
        <v>974</v>
      </c>
      <c r="H103" s="23" t="s">
        <v>974</v>
      </c>
      <c r="I103" s="21" t="s">
        <v>417</v>
      </c>
      <c r="J103" s="21" t="s">
        <v>928</v>
      </c>
      <c r="K103" s="21">
        <v>1</v>
      </c>
      <c r="L103" s="21" t="s">
        <v>1566</v>
      </c>
      <c r="M103" s="21" t="s">
        <v>1820</v>
      </c>
      <c r="N103" s="21" t="s">
        <v>1821</v>
      </c>
      <c r="O103" s="21" t="s">
        <v>1822</v>
      </c>
      <c r="P103" s="21" t="s">
        <v>1823</v>
      </c>
      <c r="Q103" s="21" t="s">
        <v>1824</v>
      </c>
      <c r="R103" s="21" t="s">
        <v>1821</v>
      </c>
      <c r="S103" s="21" t="s">
        <v>1825</v>
      </c>
      <c r="T103" s="24">
        <v>559600</v>
      </c>
      <c r="U103" s="24">
        <v>44499</v>
      </c>
      <c r="V103" s="24">
        <v>0</v>
      </c>
      <c r="W103" s="24">
        <v>1796</v>
      </c>
      <c r="X103" s="24">
        <v>0</v>
      </c>
      <c r="Y103" s="24">
        <v>0</v>
      </c>
      <c r="Z103" s="24">
        <v>0</v>
      </c>
      <c r="AA103" s="24">
        <v>20762</v>
      </c>
      <c r="AB103" s="24">
        <v>0</v>
      </c>
      <c r="AC103" s="24">
        <v>0</v>
      </c>
      <c r="AD103" s="24">
        <v>2894</v>
      </c>
      <c r="AE103" s="24">
        <v>7884</v>
      </c>
      <c r="AF103" s="24">
        <v>0</v>
      </c>
      <c r="AG103" s="24">
        <v>0</v>
      </c>
      <c r="AH103" s="24">
        <v>0</v>
      </c>
      <c r="AI103" s="24">
        <v>0</v>
      </c>
      <c r="AJ103" s="24">
        <v>77835</v>
      </c>
      <c r="AK103" s="24">
        <v>0</v>
      </c>
      <c r="AL103" s="24">
        <v>0</v>
      </c>
      <c r="AM103" s="24">
        <v>0</v>
      </c>
      <c r="AN103" s="24">
        <v>799</v>
      </c>
      <c r="AO103" s="24">
        <v>0</v>
      </c>
      <c r="AP103" s="24">
        <v>0</v>
      </c>
      <c r="AQ103" s="24">
        <v>0</v>
      </c>
      <c r="AR103" s="24">
        <v>0</v>
      </c>
      <c r="AS103" s="24">
        <v>0</v>
      </c>
      <c r="AT103" s="24">
        <v>799</v>
      </c>
      <c r="AU103" s="24">
        <v>0</v>
      </c>
      <c r="AV103" s="24">
        <v>0</v>
      </c>
      <c r="AW103" s="24">
        <v>0</v>
      </c>
      <c r="AX103" s="24">
        <v>0</v>
      </c>
      <c r="AY103" s="24">
        <v>0</v>
      </c>
      <c r="AZ103" s="24">
        <v>69951</v>
      </c>
      <c r="BA103" s="24">
        <v>17488</v>
      </c>
      <c r="BB103" s="24">
        <v>8683</v>
      </c>
      <c r="BC103" s="24">
        <v>26171</v>
      </c>
      <c r="BD103" s="24">
        <v>0</v>
      </c>
      <c r="BE103" s="24"/>
      <c r="BF103" s="24"/>
      <c r="BG103" s="24">
        <v>26171</v>
      </c>
      <c r="BH103" s="29">
        <v>4.6767333809864191E-2</v>
      </c>
      <c r="BI103" s="30">
        <v>26171</v>
      </c>
      <c r="BJ103" s="31">
        <v>4.6767333809864191E-2</v>
      </c>
      <c r="BK103" s="27" t="s">
        <v>1826</v>
      </c>
      <c r="BL103" s="21" t="s">
        <v>65</v>
      </c>
      <c r="BM103" s="21" t="s">
        <v>1235</v>
      </c>
      <c r="BN103" s="21" t="s">
        <v>1827</v>
      </c>
      <c r="BO103" s="21">
        <v>623442669</v>
      </c>
      <c r="BP103" s="21" t="s">
        <v>1022</v>
      </c>
    </row>
    <row r="104" spans="1:68" x14ac:dyDescent="0.35">
      <c r="A104" s="20">
        <v>43987.559155092589</v>
      </c>
      <c r="B104" s="36" t="s">
        <v>65</v>
      </c>
      <c r="C104" s="22" t="s">
        <v>65</v>
      </c>
      <c r="D104" s="22"/>
      <c r="E104" s="23" t="s">
        <v>985</v>
      </c>
      <c r="F104" s="23" t="s">
        <v>974</v>
      </c>
      <c r="G104" s="23" t="s">
        <v>974</v>
      </c>
      <c r="H104" s="23" t="s">
        <v>974</v>
      </c>
      <c r="I104" s="21" t="s">
        <v>419</v>
      </c>
      <c r="J104" s="21" t="s">
        <v>435</v>
      </c>
      <c r="K104" s="21">
        <v>1</v>
      </c>
      <c r="L104" s="21" t="s">
        <v>1553</v>
      </c>
      <c r="M104" s="21" t="s">
        <v>1828</v>
      </c>
      <c r="N104" s="21" t="s">
        <v>1829</v>
      </c>
      <c r="O104" s="21" t="s">
        <v>1830</v>
      </c>
      <c r="P104" s="21" t="s">
        <v>1627</v>
      </c>
      <c r="Q104" s="21" t="s">
        <v>1831</v>
      </c>
      <c r="R104" s="21" t="s">
        <v>1832</v>
      </c>
      <c r="S104" s="21" t="s">
        <v>1833</v>
      </c>
      <c r="T104" s="24">
        <v>143184</v>
      </c>
      <c r="U104" s="24">
        <v>3000</v>
      </c>
      <c r="V104" s="24">
        <v>0</v>
      </c>
      <c r="W104" s="24">
        <v>12000</v>
      </c>
      <c r="X104" s="24">
        <v>10000</v>
      </c>
      <c r="Y104" s="24">
        <v>8600</v>
      </c>
      <c r="Z104" s="24">
        <v>2000</v>
      </c>
      <c r="AA104" s="24">
        <v>2000</v>
      </c>
      <c r="AB104" s="24">
        <v>4000</v>
      </c>
      <c r="AC104" s="24">
        <v>1000</v>
      </c>
      <c r="AD104" s="24">
        <v>5000</v>
      </c>
      <c r="AE104" s="24">
        <v>0</v>
      </c>
      <c r="AF104" s="24">
        <v>0</v>
      </c>
      <c r="AG104" s="24">
        <v>0</v>
      </c>
      <c r="AH104" s="24">
        <v>0</v>
      </c>
      <c r="AI104" s="24">
        <v>0</v>
      </c>
      <c r="AJ104" s="24">
        <v>47600</v>
      </c>
      <c r="AK104" s="24">
        <v>15000</v>
      </c>
      <c r="AL104" s="24">
        <v>0</v>
      </c>
      <c r="AM104" s="24">
        <v>0</v>
      </c>
      <c r="AN104" s="24">
        <v>0</v>
      </c>
      <c r="AO104" s="24">
        <v>0</v>
      </c>
      <c r="AP104" s="24">
        <v>0</v>
      </c>
      <c r="AQ104" s="24">
        <v>0</v>
      </c>
      <c r="AR104" s="24">
        <v>0</v>
      </c>
      <c r="AS104" s="24">
        <v>0</v>
      </c>
      <c r="AT104" s="24">
        <v>15000</v>
      </c>
      <c r="AU104" s="24">
        <v>500</v>
      </c>
      <c r="AV104" s="24">
        <v>500</v>
      </c>
      <c r="AW104" s="24">
        <v>0</v>
      </c>
      <c r="AX104" s="24">
        <v>0</v>
      </c>
      <c r="AY104" s="24">
        <v>1000</v>
      </c>
      <c r="AZ104" s="24">
        <v>49500</v>
      </c>
      <c r="BA104" s="24">
        <v>12375</v>
      </c>
      <c r="BB104" s="24">
        <v>14100</v>
      </c>
      <c r="BC104" s="24">
        <v>26475</v>
      </c>
      <c r="BD104" s="24">
        <v>0</v>
      </c>
      <c r="BE104" s="24"/>
      <c r="BF104" s="24"/>
      <c r="BG104" s="24">
        <v>26475</v>
      </c>
      <c r="BH104" s="29">
        <v>0.18490194435132418</v>
      </c>
      <c r="BI104" s="30">
        <v>26475</v>
      </c>
      <c r="BJ104" s="31">
        <v>0.18490194435132418</v>
      </c>
      <c r="BK104" s="27" t="s">
        <v>1834</v>
      </c>
      <c r="BL104" s="21" t="s">
        <v>65</v>
      </c>
      <c r="BM104" s="21" t="s">
        <v>1596</v>
      </c>
      <c r="BN104" s="21" t="s">
        <v>1835</v>
      </c>
      <c r="BO104" s="21">
        <v>621371338</v>
      </c>
      <c r="BP104" s="21" t="s">
        <v>1836</v>
      </c>
    </row>
    <row r="105" spans="1:68" x14ac:dyDescent="0.35">
      <c r="A105" s="20">
        <v>43993.732673611114</v>
      </c>
      <c r="B105" s="36" t="s">
        <v>65</v>
      </c>
      <c r="C105" s="22" t="s">
        <v>65</v>
      </c>
      <c r="D105" s="22"/>
      <c r="E105" s="23" t="s">
        <v>985</v>
      </c>
      <c r="F105" s="23" t="s">
        <v>974</v>
      </c>
      <c r="G105" s="23" t="s">
        <v>974</v>
      </c>
      <c r="H105" s="23" t="s">
        <v>974</v>
      </c>
      <c r="I105" s="21" t="s">
        <v>421</v>
      </c>
      <c r="J105" s="21" t="s">
        <v>925</v>
      </c>
      <c r="K105" s="21">
        <v>1</v>
      </c>
      <c r="L105" s="21" t="s">
        <v>1837</v>
      </c>
      <c r="M105" s="21" t="s">
        <v>1838</v>
      </c>
      <c r="N105" s="21" t="s">
        <v>1839</v>
      </c>
      <c r="O105" s="21" t="s">
        <v>1840</v>
      </c>
      <c r="P105" s="21" t="s">
        <v>1154</v>
      </c>
      <c r="Q105" s="21" t="s">
        <v>1841</v>
      </c>
      <c r="R105" s="21" t="s">
        <v>1842</v>
      </c>
      <c r="S105" s="21" t="s">
        <v>1843</v>
      </c>
      <c r="T105" s="24">
        <v>604125</v>
      </c>
      <c r="U105" s="24">
        <v>655</v>
      </c>
      <c r="V105" s="24">
        <v>0</v>
      </c>
      <c r="W105" s="24">
        <v>0</v>
      </c>
      <c r="X105" s="24">
        <v>0</v>
      </c>
      <c r="Y105" s="24">
        <v>16600</v>
      </c>
      <c r="Z105" s="24">
        <v>0</v>
      </c>
      <c r="AA105" s="24">
        <v>4953</v>
      </c>
      <c r="AB105" s="24">
        <v>0</v>
      </c>
      <c r="AC105" s="24">
        <v>0</v>
      </c>
      <c r="AD105" s="24">
        <v>15802</v>
      </c>
      <c r="AE105" s="24">
        <v>0</v>
      </c>
      <c r="AF105" s="24">
        <v>0</v>
      </c>
      <c r="AG105" s="24">
        <v>0</v>
      </c>
      <c r="AH105" s="24">
        <v>0</v>
      </c>
      <c r="AI105" s="24">
        <v>0</v>
      </c>
      <c r="AJ105" s="24">
        <v>38010</v>
      </c>
      <c r="AK105" s="24">
        <v>0</v>
      </c>
      <c r="AL105" s="24">
        <v>0</v>
      </c>
      <c r="AM105" s="24">
        <v>0</v>
      </c>
      <c r="AN105" s="24">
        <v>0</v>
      </c>
      <c r="AO105" s="24">
        <v>0</v>
      </c>
      <c r="AP105" s="24">
        <v>0</v>
      </c>
      <c r="AQ105" s="24">
        <v>2555</v>
      </c>
      <c r="AR105" s="24">
        <v>0</v>
      </c>
      <c r="AS105" s="24">
        <v>0</v>
      </c>
      <c r="AT105" s="24">
        <v>2555</v>
      </c>
      <c r="AU105" s="24">
        <v>0</v>
      </c>
      <c r="AV105" s="24">
        <v>0</v>
      </c>
      <c r="AW105" s="24">
        <v>0</v>
      </c>
      <c r="AX105" s="24">
        <v>0</v>
      </c>
      <c r="AY105" s="24">
        <v>0</v>
      </c>
      <c r="AZ105" s="24">
        <v>23965</v>
      </c>
      <c r="BA105" s="24">
        <v>5991</v>
      </c>
      <c r="BB105" s="24">
        <v>16600</v>
      </c>
      <c r="BC105" s="24">
        <v>22591</v>
      </c>
      <c r="BD105" s="24">
        <v>2635</v>
      </c>
      <c r="BE105" s="24" t="s">
        <v>1007</v>
      </c>
      <c r="BF105" s="24"/>
      <c r="BG105" s="24">
        <v>25226</v>
      </c>
      <c r="BH105" s="29">
        <v>4.1756259052348435E-2</v>
      </c>
      <c r="BI105" s="30">
        <v>25226</v>
      </c>
      <c r="BJ105" s="31">
        <v>4.1756259052348435E-2</v>
      </c>
      <c r="BK105" s="27" t="s">
        <v>1844</v>
      </c>
      <c r="BL105" s="21" t="s">
        <v>65</v>
      </c>
      <c r="BM105" s="21" t="s">
        <v>1009</v>
      </c>
      <c r="BN105" s="21" t="s">
        <v>1845</v>
      </c>
      <c r="BO105" s="21">
        <v>623574710</v>
      </c>
      <c r="BP105" s="21" t="s">
        <v>1661</v>
      </c>
    </row>
    <row r="106" spans="1:68" x14ac:dyDescent="0.35">
      <c r="A106" s="20">
        <v>43991.685949074083</v>
      </c>
      <c r="B106" s="36" t="s">
        <v>65</v>
      </c>
      <c r="C106" s="22" t="s">
        <v>65</v>
      </c>
      <c r="D106" s="22"/>
      <c r="E106" s="23" t="s">
        <v>985</v>
      </c>
      <c r="F106" s="23" t="s">
        <v>974</v>
      </c>
      <c r="G106" s="23" t="s">
        <v>974</v>
      </c>
      <c r="H106" s="23" t="s">
        <v>974</v>
      </c>
      <c r="I106" s="21" t="s">
        <v>423</v>
      </c>
      <c r="J106" s="21" t="s">
        <v>399</v>
      </c>
      <c r="K106" s="21">
        <v>1</v>
      </c>
      <c r="L106" s="21" t="s">
        <v>1846</v>
      </c>
      <c r="M106" s="21" t="s">
        <v>1847</v>
      </c>
      <c r="N106" s="21" t="s">
        <v>1848</v>
      </c>
      <c r="O106" s="21" t="s">
        <v>1849</v>
      </c>
      <c r="P106" s="21" t="s">
        <v>1850</v>
      </c>
      <c r="Q106" s="21" t="s">
        <v>1851</v>
      </c>
      <c r="R106" s="21" t="s">
        <v>1852</v>
      </c>
      <c r="S106" s="21" t="s">
        <v>1853</v>
      </c>
      <c r="T106" s="24">
        <v>1539408</v>
      </c>
      <c r="U106" s="24">
        <v>0</v>
      </c>
      <c r="V106" s="24">
        <v>0</v>
      </c>
      <c r="W106" s="24">
        <v>0</v>
      </c>
      <c r="X106" s="24">
        <v>0</v>
      </c>
      <c r="Y106" s="24">
        <v>6756</v>
      </c>
      <c r="Z106" s="24">
        <v>0</v>
      </c>
      <c r="AA106" s="24">
        <v>0</v>
      </c>
      <c r="AB106" s="24">
        <v>0</v>
      </c>
      <c r="AC106" s="24">
        <v>0</v>
      </c>
      <c r="AD106" s="24">
        <v>0</v>
      </c>
      <c r="AE106" s="24">
        <v>1346</v>
      </c>
      <c r="AF106" s="24">
        <v>0</v>
      </c>
      <c r="AG106" s="24">
        <v>0</v>
      </c>
      <c r="AH106" s="24">
        <v>0</v>
      </c>
      <c r="AI106" s="24">
        <v>0</v>
      </c>
      <c r="AJ106" s="24">
        <v>8102</v>
      </c>
      <c r="AK106" s="24">
        <v>0</v>
      </c>
      <c r="AL106" s="24">
        <v>0</v>
      </c>
      <c r="AM106" s="24">
        <v>0</v>
      </c>
      <c r="AN106" s="24">
        <v>0</v>
      </c>
      <c r="AO106" s="24">
        <v>0</v>
      </c>
      <c r="AP106" s="24">
        <v>0</v>
      </c>
      <c r="AQ106" s="24">
        <v>0</v>
      </c>
      <c r="AR106" s="24">
        <v>0</v>
      </c>
      <c r="AS106" s="24">
        <v>0</v>
      </c>
      <c r="AT106" s="24">
        <v>0</v>
      </c>
      <c r="AU106" s="24">
        <v>0</v>
      </c>
      <c r="AV106" s="24">
        <v>0</v>
      </c>
      <c r="AW106" s="24">
        <v>0</v>
      </c>
      <c r="AX106" s="24">
        <v>0</v>
      </c>
      <c r="AY106" s="24">
        <v>0</v>
      </c>
      <c r="AZ106" s="24">
        <v>0</v>
      </c>
      <c r="BA106" s="24">
        <v>0</v>
      </c>
      <c r="BB106" s="24">
        <v>8102</v>
      </c>
      <c r="BC106" s="24">
        <v>8102</v>
      </c>
      <c r="BD106" s="24">
        <v>0</v>
      </c>
      <c r="BE106" s="24"/>
      <c r="BF106" s="24"/>
      <c r="BG106" s="24">
        <v>8102</v>
      </c>
      <c r="BH106" s="29">
        <v>5.2630621641566108E-3</v>
      </c>
      <c r="BI106" s="30">
        <v>8102</v>
      </c>
      <c r="BJ106" s="31">
        <v>5.2630621641566108E-3</v>
      </c>
      <c r="BK106" s="27" t="s">
        <v>1854</v>
      </c>
      <c r="BL106" s="21" t="s">
        <v>65</v>
      </c>
      <c r="BM106" s="21" t="s">
        <v>1855</v>
      </c>
      <c r="BN106" s="21" t="s">
        <v>1856</v>
      </c>
      <c r="BO106" s="21">
        <v>622693889</v>
      </c>
      <c r="BP106" s="21" t="s">
        <v>1670</v>
      </c>
    </row>
    <row r="107" spans="1:68" x14ac:dyDescent="0.35">
      <c r="A107" s="20">
        <v>43986.457731481481</v>
      </c>
      <c r="B107" s="36" t="s">
        <v>65</v>
      </c>
      <c r="C107" s="22" t="s">
        <v>65</v>
      </c>
      <c r="D107" s="22"/>
      <c r="E107" s="23" t="s">
        <v>985</v>
      </c>
      <c r="F107" s="23" t="s">
        <v>974</v>
      </c>
      <c r="G107" s="23" t="s">
        <v>974</v>
      </c>
      <c r="H107" s="23" t="s">
        <v>974</v>
      </c>
      <c r="I107" s="21" t="s">
        <v>425</v>
      </c>
      <c r="J107" s="21" t="s">
        <v>921</v>
      </c>
      <c r="K107" s="21">
        <v>1</v>
      </c>
      <c r="L107" s="21" t="s">
        <v>1857</v>
      </c>
      <c r="M107" s="21" t="s">
        <v>1858</v>
      </c>
      <c r="N107" s="21" t="s">
        <v>1859</v>
      </c>
      <c r="O107" s="21" t="s">
        <v>1860</v>
      </c>
      <c r="P107" s="21" t="s">
        <v>1154</v>
      </c>
      <c r="Q107" s="21" t="s">
        <v>1861</v>
      </c>
      <c r="R107" s="21" t="s">
        <v>1862</v>
      </c>
      <c r="S107" s="21" t="s">
        <v>1863</v>
      </c>
      <c r="T107" s="24">
        <v>1003878</v>
      </c>
      <c r="U107" s="24">
        <v>102067</v>
      </c>
      <c r="V107" s="24">
        <v>0</v>
      </c>
      <c r="W107" s="24">
        <v>380</v>
      </c>
      <c r="X107" s="24">
        <v>0</v>
      </c>
      <c r="Y107" s="24">
        <v>32701</v>
      </c>
      <c r="Z107" s="24">
        <v>0</v>
      </c>
      <c r="AA107" s="24">
        <v>15586</v>
      </c>
      <c r="AB107" s="24">
        <v>8060</v>
      </c>
      <c r="AC107" s="24">
        <v>0</v>
      </c>
      <c r="AD107" s="24">
        <v>6022</v>
      </c>
      <c r="AE107" s="24">
        <v>0</v>
      </c>
      <c r="AF107" s="24">
        <v>0</v>
      </c>
      <c r="AG107" s="24">
        <v>0</v>
      </c>
      <c r="AH107" s="24">
        <v>0</v>
      </c>
      <c r="AI107" s="24">
        <v>0</v>
      </c>
      <c r="AJ107" s="24">
        <v>164816</v>
      </c>
      <c r="AK107" s="24">
        <v>0</v>
      </c>
      <c r="AL107" s="24">
        <v>0</v>
      </c>
      <c r="AM107" s="24">
        <v>0</v>
      </c>
      <c r="AN107" s="24">
        <v>0</v>
      </c>
      <c r="AO107" s="24">
        <v>0</v>
      </c>
      <c r="AP107" s="24">
        <v>0</v>
      </c>
      <c r="AQ107" s="24">
        <v>2870</v>
      </c>
      <c r="AR107" s="24">
        <v>200</v>
      </c>
      <c r="AS107" s="24">
        <v>0</v>
      </c>
      <c r="AT107" s="24">
        <v>3070</v>
      </c>
      <c r="AU107" s="24">
        <v>3905</v>
      </c>
      <c r="AV107" s="24">
        <v>0</v>
      </c>
      <c r="AW107" s="24">
        <v>0</v>
      </c>
      <c r="AX107" s="24">
        <v>0</v>
      </c>
      <c r="AY107" s="24">
        <v>3905</v>
      </c>
      <c r="AZ107" s="24">
        <v>131030</v>
      </c>
      <c r="BA107" s="24">
        <v>32758</v>
      </c>
      <c r="BB107" s="24">
        <v>40761</v>
      </c>
      <c r="BC107" s="24">
        <v>73519</v>
      </c>
      <c r="BD107" s="24">
        <v>90428</v>
      </c>
      <c r="BE107" s="24" t="s">
        <v>1864</v>
      </c>
      <c r="BF107" s="24"/>
      <c r="BG107" s="24">
        <v>163947</v>
      </c>
      <c r="BH107" s="29">
        <v>0.16331366958933258</v>
      </c>
      <c r="BI107" s="30">
        <v>163947</v>
      </c>
      <c r="BJ107" s="31">
        <v>0.16331366958933258</v>
      </c>
      <c r="BK107" s="27" t="s">
        <v>1865</v>
      </c>
      <c r="BL107" s="21" t="s">
        <v>65</v>
      </c>
      <c r="BM107" s="21" t="s">
        <v>1115</v>
      </c>
      <c r="BN107" s="21" t="s">
        <v>1866</v>
      </c>
      <c r="BO107" s="21">
        <v>620916751</v>
      </c>
      <c r="BP107" s="21" t="s">
        <v>1867</v>
      </c>
    </row>
    <row r="108" spans="1:68" x14ac:dyDescent="0.35">
      <c r="A108" s="20">
        <v>43984.466574074067</v>
      </c>
      <c r="B108" s="36" t="s">
        <v>65</v>
      </c>
      <c r="C108" s="22" t="s">
        <v>65</v>
      </c>
      <c r="D108" s="22" t="s">
        <v>1868</v>
      </c>
      <c r="E108" s="23" t="s">
        <v>985</v>
      </c>
      <c r="F108" s="23" t="s">
        <v>974</v>
      </c>
      <c r="G108" s="23" t="s">
        <v>974</v>
      </c>
      <c r="H108" s="23" t="s">
        <v>974</v>
      </c>
      <c r="I108" s="21" t="s">
        <v>427</v>
      </c>
      <c r="J108" s="21" t="s">
        <v>389</v>
      </c>
      <c r="K108" s="21">
        <v>1</v>
      </c>
      <c r="L108" s="21" t="s">
        <v>1869</v>
      </c>
      <c r="M108" s="21" t="s">
        <v>1870</v>
      </c>
      <c r="N108" s="21" t="s">
        <v>1871</v>
      </c>
      <c r="O108" s="21" t="s">
        <v>1872</v>
      </c>
      <c r="P108" s="21" t="s">
        <v>1109</v>
      </c>
      <c r="Q108" s="21" t="s">
        <v>1873</v>
      </c>
      <c r="R108" s="21" t="s">
        <v>1874</v>
      </c>
      <c r="S108" s="21" t="s">
        <v>1875</v>
      </c>
      <c r="T108" s="24">
        <v>603949</v>
      </c>
      <c r="U108" s="24">
        <v>0</v>
      </c>
      <c r="V108" s="24">
        <v>0</v>
      </c>
      <c r="W108" s="24">
        <v>0</v>
      </c>
      <c r="X108" s="24">
        <v>1280</v>
      </c>
      <c r="Y108" s="24">
        <v>7700</v>
      </c>
      <c r="Z108" s="24">
        <v>0</v>
      </c>
      <c r="AA108" s="24">
        <v>10803</v>
      </c>
      <c r="AB108" s="24">
        <v>0</v>
      </c>
      <c r="AC108" s="24">
        <v>0</v>
      </c>
      <c r="AD108" s="24">
        <v>3183</v>
      </c>
      <c r="AE108" s="24">
        <v>0</v>
      </c>
      <c r="AF108" s="24">
        <v>0</v>
      </c>
      <c r="AG108" s="24">
        <v>0</v>
      </c>
      <c r="AH108" s="24">
        <v>0</v>
      </c>
      <c r="AI108" s="24">
        <v>0</v>
      </c>
      <c r="AJ108" s="24">
        <v>22966</v>
      </c>
      <c r="AK108" s="24">
        <v>0</v>
      </c>
      <c r="AL108" s="24">
        <v>0</v>
      </c>
      <c r="AM108" s="24">
        <v>0</v>
      </c>
      <c r="AN108" s="24">
        <v>0</v>
      </c>
      <c r="AO108" s="24">
        <v>0</v>
      </c>
      <c r="AP108" s="24">
        <v>0</v>
      </c>
      <c r="AQ108" s="24">
        <v>0</v>
      </c>
      <c r="AR108" s="24">
        <v>0</v>
      </c>
      <c r="AS108" s="24">
        <v>0</v>
      </c>
      <c r="AT108" s="24">
        <v>0</v>
      </c>
      <c r="AU108" s="24">
        <v>0</v>
      </c>
      <c r="AV108" s="24">
        <v>0</v>
      </c>
      <c r="AW108" s="24">
        <v>0</v>
      </c>
      <c r="AX108" s="24">
        <v>0</v>
      </c>
      <c r="AY108" s="24">
        <v>0</v>
      </c>
      <c r="AZ108" s="24">
        <v>15266</v>
      </c>
      <c r="BA108" s="24">
        <v>3817</v>
      </c>
      <c r="BB108" s="24">
        <v>7700</v>
      </c>
      <c r="BC108" s="24">
        <v>11517</v>
      </c>
      <c r="BD108" s="24">
        <v>63900</v>
      </c>
      <c r="BE108" s="24" t="s">
        <v>1031</v>
      </c>
      <c r="BF108" s="24"/>
      <c r="BG108" s="24">
        <v>75417</v>
      </c>
      <c r="BH108" s="29">
        <v>0.12487312670440716</v>
      </c>
      <c r="BI108" s="30">
        <v>75417</v>
      </c>
      <c r="BJ108" s="31">
        <v>0.12487312670440716</v>
      </c>
      <c r="BK108" s="27" t="s">
        <v>1876</v>
      </c>
      <c r="BL108" s="21" t="s">
        <v>65</v>
      </c>
      <c r="BM108" s="21" t="s">
        <v>1056</v>
      </c>
      <c r="BN108" s="21" t="s">
        <v>1877</v>
      </c>
      <c r="BO108" s="21">
        <v>620045227</v>
      </c>
      <c r="BP108" s="21" t="s">
        <v>1878</v>
      </c>
    </row>
    <row r="109" spans="1:68" x14ac:dyDescent="0.35">
      <c r="A109" s="22">
        <v>43985.594988425917</v>
      </c>
      <c r="B109" s="36" t="s">
        <v>65</v>
      </c>
      <c r="C109" s="22" t="s">
        <v>65</v>
      </c>
      <c r="D109" s="22"/>
      <c r="E109" s="23" t="s">
        <v>985</v>
      </c>
      <c r="F109" s="23" t="s">
        <v>974</v>
      </c>
      <c r="G109" s="23" t="s">
        <v>974</v>
      </c>
      <c r="H109" s="23" t="s">
        <v>974</v>
      </c>
      <c r="I109" s="21" t="s">
        <v>433</v>
      </c>
      <c r="J109" s="21" t="s">
        <v>389</v>
      </c>
      <c r="K109" s="21">
        <v>1</v>
      </c>
      <c r="L109" s="21" t="s">
        <v>1785</v>
      </c>
      <c r="M109" s="21" t="s">
        <v>1879</v>
      </c>
      <c r="N109" s="21" t="s">
        <v>1880</v>
      </c>
      <c r="O109" s="21" t="s">
        <v>1881</v>
      </c>
      <c r="P109" s="21" t="s">
        <v>1882</v>
      </c>
      <c r="Q109" s="21" t="s">
        <v>1883</v>
      </c>
      <c r="R109" s="21" t="s">
        <v>1884</v>
      </c>
      <c r="S109" s="21" t="s">
        <v>1885</v>
      </c>
      <c r="T109" s="24">
        <v>713982</v>
      </c>
      <c r="U109" s="24">
        <v>0</v>
      </c>
      <c r="V109" s="24">
        <v>0</v>
      </c>
      <c r="W109" s="24">
        <v>1752</v>
      </c>
      <c r="X109" s="24">
        <v>0</v>
      </c>
      <c r="Y109" s="24">
        <v>1183</v>
      </c>
      <c r="Z109" s="24">
        <v>865</v>
      </c>
      <c r="AA109" s="24">
        <v>1695</v>
      </c>
      <c r="AB109" s="24">
        <v>0</v>
      </c>
      <c r="AC109" s="24">
        <v>0</v>
      </c>
      <c r="AD109" s="24">
        <v>23851</v>
      </c>
      <c r="AE109" s="24">
        <v>0</v>
      </c>
      <c r="AF109" s="24">
        <v>0</v>
      </c>
      <c r="AG109" s="24">
        <v>0</v>
      </c>
      <c r="AH109" s="24">
        <v>0</v>
      </c>
      <c r="AI109" s="24">
        <v>0</v>
      </c>
      <c r="AJ109" s="24">
        <v>29346</v>
      </c>
      <c r="AK109" s="24">
        <v>7014</v>
      </c>
      <c r="AL109" s="24">
        <v>0</v>
      </c>
      <c r="AM109" s="24">
        <v>0</v>
      </c>
      <c r="AN109" s="24">
        <v>300</v>
      </c>
      <c r="AO109" s="24">
        <v>0</v>
      </c>
      <c r="AP109" s="24">
        <v>0</v>
      </c>
      <c r="AQ109" s="24">
        <v>4705</v>
      </c>
      <c r="AR109" s="24">
        <v>0</v>
      </c>
      <c r="AS109" s="24">
        <v>14400</v>
      </c>
      <c r="AT109" s="24">
        <v>26419</v>
      </c>
      <c r="AU109" s="24">
        <v>0</v>
      </c>
      <c r="AV109" s="24">
        <v>0</v>
      </c>
      <c r="AW109" s="24">
        <v>0</v>
      </c>
      <c r="AX109" s="24">
        <v>0</v>
      </c>
      <c r="AY109" s="24">
        <v>0</v>
      </c>
      <c r="AZ109" s="24">
        <v>54282</v>
      </c>
      <c r="BA109" s="24">
        <v>13571</v>
      </c>
      <c r="BB109" s="24">
        <v>1483</v>
      </c>
      <c r="BC109" s="24">
        <v>15054</v>
      </c>
      <c r="BD109" s="24">
        <v>29508</v>
      </c>
      <c r="BE109" s="24" t="s">
        <v>1886</v>
      </c>
      <c r="BF109" s="24"/>
      <c r="BG109" s="24">
        <v>44562</v>
      </c>
      <c r="BH109" s="29">
        <v>6.2413338151381968E-2</v>
      </c>
      <c r="BI109" s="30">
        <v>44562</v>
      </c>
      <c r="BJ109" s="31">
        <v>6.2413338151381968E-2</v>
      </c>
      <c r="BK109" s="27" t="s">
        <v>1887</v>
      </c>
      <c r="BL109" s="21" t="s">
        <v>65</v>
      </c>
      <c r="BM109" s="21" t="s">
        <v>1115</v>
      </c>
      <c r="BN109" s="21" t="s">
        <v>1888</v>
      </c>
      <c r="BO109" s="21">
        <v>620559408</v>
      </c>
      <c r="BP109" s="21" t="s">
        <v>1022</v>
      </c>
    </row>
    <row r="110" spans="1:68" x14ac:dyDescent="0.35">
      <c r="A110" s="22">
        <v>43980.670856481483</v>
      </c>
      <c r="B110" s="40" t="s">
        <v>65</v>
      </c>
      <c r="C110" s="22" t="s">
        <v>65</v>
      </c>
      <c r="D110" s="22"/>
      <c r="E110" s="23" t="s">
        <v>985</v>
      </c>
      <c r="F110" s="23" t="s">
        <v>974</v>
      </c>
      <c r="G110" s="23" t="s">
        <v>974</v>
      </c>
      <c r="H110" s="23" t="s">
        <v>974</v>
      </c>
      <c r="I110" s="21" t="s">
        <v>435</v>
      </c>
      <c r="J110" s="21" t="s">
        <v>435</v>
      </c>
      <c r="K110" s="21">
        <v>1</v>
      </c>
      <c r="L110" s="21" t="s">
        <v>1099</v>
      </c>
      <c r="M110" s="21" t="s">
        <v>1889</v>
      </c>
      <c r="N110" s="21" t="s">
        <v>1890</v>
      </c>
      <c r="O110" s="21" t="s">
        <v>1891</v>
      </c>
      <c r="P110" s="21" t="s">
        <v>1270</v>
      </c>
      <c r="Q110" s="21" t="s">
        <v>1892</v>
      </c>
      <c r="R110" s="21" t="s">
        <v>1893</v>
      </c>
      <c r="S110" s="21" t="s">
        <v>1894</v>
      </c>
      <c r="T110" s="24">
        <v>460235</v>
      </c>
      <c r="U110" s="24">
        <v>22551</v>
      </c>
      <c r="V110" s="24">
        <v>0</v>
      </c>
      <c r="W110" s="24">
        <v>0</v>
      </c>
      <c r="X110" s="24">
        <v>0</v>
      </c>
      <c r="Y110" s="24">
        <v>17461</v>
      </c>
      <c r="Z110" s="24">
        <v>0</v>
      </c>
      <c r="AA110" s="24">
        <v>7283</v>
      </c>
      <c r="AB110" s="24">
        <v>500</v>
      </c>
      <c r="AC110" s="24">
        <v>0</v>
      </c>
      <c r="AD110" s="24">
        <v>4125</v>
      </c>
      <c r="AE110" s="24">
        <v>0</v>
      </c>
      <c r="AF110" s="24">
        <v>0</v>
      </c>
      <c r="AG110" s="24">
        <v>0</v>
      </c>
      <c r="AH110" s="24">
        <v>0</v>
      </c>
      <c r="AI110" s="24">
        <v>0</v>
      </c>
      <c r="AJ110" s="24">
        <v>51920</v>
      </c>
      <c r="AK110" s="24">
        <v>0</v>
      </c>
      <c r="AL110" s="24">
        <v>0</v>
      </c>
      <c r="AM110" s="24">
        <v>0</v>
      </c>
      <c r="AN110" s="24">
        <v>0</v>
      </c>
      <c r="AO110" s="24">
        <v>0</v>
      </c>
      <c r="AP110" s="24">
        <v>0</v>
      </c>
      <c r="AQ110" s="24">
        <v>0</v>
      </c>
      <c r="AR110" s="24">
        <v>0</v>
      </c>
      <c r="AS110" s="24">
        <v>0</v>
      </c>
      <c r="AT110" s="24">
        <v>0</v>
      </c>
      <c r="AU110" s="24">
        <v>0</v>
      </c>
      <c r="AV110" s="24">
        <v>0</v>
      </c>
      <c r="AW110" s="24">
        <v>0</v>
      </c>
      <c r="AX110" s="24">
        <v>0</v>
      </c>
      <c r="AY110" s="24">
        <v>0</v>
      </c>
      <c r="AZ110" s="24">
        <v>33959</v>
      </c>
      <c r="BA110" s="24">
        <v>8490</v>
      </c>
      <c r="BB110" s="24">
        <v>17961</v>
      </c>
      <c r="BC110" s="24">
        <v>26451</v>
      </c>
      <c r="BD110" s="24">
        <v>25469</v>
      </c>
      <c r="BE110" s="24" t="s">
        <v>1031</v>
      </c>
      <c r="BF110" s="24"/>
      <c r="BG110" s="24">
        <v>51920</v>
      </c>
      <c r="BH110" s="29">
        <v>0.11281193303421079</v>
      </c>
      <c r="BI110" s="30">
        <v>51920</v>
      </c>
      <c r="BJ110" s="31">
        <v>0.11281193303421079</v>
      </c>
      <c r="BK110" s="27" t="s">
        <v>1895</v>
      </c>
      <c r="BL110" s="21" t="s">
        <v>65</v>
      </c>
      <c r="BM110" s="21" t="s">
        <v>1115</v>
      </c>
      <c r="BN110" s="21" t="s">
        <v>1896</v>
      </c>
      <c r="BO110" s="21">
        <v>618894603</v>
      </c>
      <c r="BP110" s="21" t="s">
        <v>1897</v>
      </c>
    </row>
    <row r="111" spans="1:68" x14ac:dyDescent="0.35">
      <c r="A111" s="32">
        <v>43994.564120370371</v>
      </c>
      <c r="B111" s="36" t="s">
        <v>972</v>
      </c>
      <c r="C111" s="22" t="s">
        <v>72</v>
      </c>
      <c r="D111" s="22"/>
      <c r="E111" s="23" t="s">
        <v>973</v>
      </c>
      <c r="F111" s="23" t="s">
        <v>975</v>
      </c>
      <c r="G111" s="23" t="s">
        <v>974</v>
      </c>
      <c r="H111" s="23" t="s">
        <v>974</v>
      </c>
      <c r="I111" s="21" t="s">
        <v>435</v>
      </c>
      <c r="J111" s="21" t="s">
        <v>435</v>
      </c>
      <c r="K111" s="21">
        <v>1</v>
      </c>
      <c r="L111" s="21" t="s">
        <v>1099</v>
      </c>
      <c r="M111" s="21" t="s">
        <v>1889</v>
      </c>
      <c r="N111" s="21" t="s">
        <v>1890</v>
      </c>
      <c r="O111" s="21" t="s">
        <v>1891</v>
      </c>
      <c r="P111" s="21" t="s">
        <v>1270</v>
      </c>
      <c r="Q111" s="21" t="s">
        <v>1892</v>
      </c>
      <c r="R111" s="21" t="s">
        <v>1893</v>
      </c>
      <c r="S111" s="21" t="s">
        <v>1894</v>
      </c>
      <c r="T111" s="24">
        <v>460235</v>
      </c>
      <c r="U111" s="24">
        <v>3500</v>
      </c>
      <c r="V111" s="24">
        <v>0</v>
      </c>
      <c r="W111" s="24">
        <v>0</v>
      </c>
      <c r="X111" s="24">
        <v>0</v>
      </c>
      <c r="Y111" s="24">
        <v>11094</v>
      </c>
      <c r="Z111" s="24">
        <v>11700</v>
      </c>
      <c r="AA111" s="24">
        <v>0</v>
      </c>
      <c r="AB111" s="24">
        <v>0</v>
      </c>
      <c r="AC111" s="24">
        <v>0</v>
      </c>
      <c r="AD111" s="24">
        <v>16400</v>
      </c>
      <c r="AE111" s="24">
        <v>350</v>
      </c>
      <c r="AF111" s="24">
        <v>0</v>
      </c>
      <c r="AG111" s="24">
        <v>0</v>
      </c>
      <c r="AH111" s="24">
        <v>0</v>
      </c>
      <c r="AI111" s="24">
        <v>0</v>
      </c>
      <c r="AJ111" s="24">
        <v>43044</v>
      </c>
      <c r="AK111" s="24">
        <v>0</v>
      </c>
      <c r="AL111" s="24">
        <v>0</v>
      </c>
      <c r="AM111" s="24">
        <v>0</v>
      </c>
      <c r="AN111" s="24">
        <v>0</v>
      </c>
      <c r="AO111" s="24">
        <v>0</v>
      </c>
      <c r="AP111" s="24">
        <v>0</v>
      </c>
      <c r="AQ111" s="24">
        <v>0</v>
      </c>
      <c r="AR111" s="24">
        <v>0</v>
      </c>
      <c r="AS111" s="24">
        <v>0</v>
      </c>
      <c r="AT111" s="24">
        <v>0</v>
      </c>
      <c r="AU111" s="24">
        <v>0</v>
      </c>
      <c r="AV111" s="24">
        <v>0</v>
      </c>
      <c r="AW111" s="24">
        <v>0</v>
      </c>
      <c r="AX111" s="24">
        <v>0</v>
      </c>
      <c r="AY111" s="24">
        <v>0</v>
      </c>
      <c r="AZ111" s="24">
        <v>31600</v>
      </c>
      <c r="BA111" s="24">
        <v>7900</v>
      </c>
      <c r="BB111" s="24">
        <v>11444</v>
      </c>
      <c r="BC111" s="24">
        <v>19344</v>
      </c>
      <c r="BD111" s="24">
        <v>0</v>
      </c>
      <c r="BE111" s="24"/>
      <c r="BF111" s="24"/>
      <c r="BG111" s="24">
        <v>19344</v>
      </c>
      <c r="BH111" s="29">
        <v>4.2030701706736777E-2</v>
      </c>
      <c r="BI111" s="30">
        <v>0</v>
      </c>
      <c r="BJ111" s="31">
        <v>0</v>
      </c>
      <c r="BK111" s="27" t="s">
        <v>1898</v>
      </c>
      <c r="BL111" s="21" t="s">
        <v>65</v>
      </c>
      <c r="BM111" s="21" t="s">
        <v>1044</v>
      </c>
      <c r="BN111" s="21" t="s">
        <v>1899</v>
      </c>
      <c r="BO111" s="21">
        <v>623880416</v>
      </c>
      <c r="BP111" s="21" t="s">
        <v>1900</v>
      </c>
    </row>
    <row r="112" spans="1:68" x14ac:dyDescent="0.35">
      <c r="A112" s="20">
        <v>43986.440717592603</v>
      </c>
      <c r="B112" s="36" t="s">
        <v>65</v>
      </c>
      <c r="C112" s="22" t="s">
        <v>65</v>
      </c>
      <c r="D112" s="22"/>
      <c r="E112" s="23" t="s">
        <v>985</v>
      </c>
      <c r="F112" s="23" t="s">
        <v>974</v>
      </c>
      <c r="G112" s="23" t="s">
        <v>974</v>
      </c>
      <c r="H112" s="23" t="s">
        <v>974</v>
      </c>
      <c r="I112" s="21" t="s">
        <v>437</v>
      </c>
      <c r="J112" s="21" t="s">
        <v>925</v>
      </c>
      <c r="K112" s="21">
        <v>1</v>
      </c>
      <c r="L112" s="21" t="s">
        <v>1901</v>
      </c>
      <c r="M112" s="21" t="s">
        <v>1902</v>
      </c>
      <c r="N112" s="21" t="s">
        <v>1903</v>
      </c>
      <c r="O112" s="21" t="s">
        <v>1904</v>
      </c>
      <c r="P112" s="21" t="s">
        <v>1901</v>
      </c>
      <c r="Q112" s="21" t="s">
        <v>1902</v>
      </c>
      <c r="R112" s="21" t="s">
        <v>1903</v>
      </c>
      <c r="S112" s="21" t="s">
        <v>1904</v>
      </c>
      <c r="T112" s="24">
        <v>61806</v>
      </c>
      <c r="U112" s="24">
        <v>0</v>
      </c>
      <c r="V112" s="24">
        <v>0</v>
      </c>
      <c r="W112" s="24">
        <v>0</v>
      </c>
      <c r="X112" s="24">
        <v>0</v>
      </c>
      <c r="Y112" s="24">
        <v>61806</v>
      </c>
      <c r="Z112" s="24">
        <v>0</v>
      </c>
      <c r="AA112" s="24">
        <v>0</v>
      </c>
      <c r="AB112" s="24">
        <v>0</v>
      </c>
      <c r="AC112" s="24">
        <v>0</v>
      </c>
      <c r="AD112" s="24">
        <v>0</v>
      </c>
      <c r="AE112" s="24">
        <v>0</v>
      </c>
      <c r="AF112" s="24">
        <v>0</v>
      </c>
      <c r="AG112" s="24">
        <v>0</v>
      </c>
      <c r="AH112" s="24">
        <v>0</v>
      </c>
      <c r="AI112" s="24">
        <v>0</v>
      </c>
      <c r="AJ112" s="24">
        <v>61806</v>
      </c>
      <c r="AK112" s="24">
        <v>0</v>
      </c>
      <c r="AL112" s="24">
        <v>0</v>
      </c>
      <c r="AM112" s="24">
        <v>0</v>
      </c>
      <c r="AN112" s="24">
        <v>0</v>
      </c>
      <c r="AO112" s="24">
        <v>0</v>
      </c>
      <c r="AP112" s="24">
        <v>0</v>
      </c>
      <c r="AQ112" s="24">
        <v>0</v>
      </c>
      <c r="AR112" s="24">
        <v>0</v>
      </c>
      <c r="AS112" s="24">
        <v>0</v>
      </c>
      <c r="AT112" s="24">
        <v>0</v>
      </c>
      <c r="AU112" s="24">
        <v>0</v>
      </c>
      <c r="AV112" s="24">
        <v>0</v>
      </c>
      <c r="AW112" s="24">
        <v>0</v>
      </c>
      <c r="AX112" s="24">
        <v>0</v>
      </c>
      <c r="AY112" s="24">
        <v>0</v>
      </c>
      <c r="AZ112" s="24">
        <v>0</v>
      </c>
      <c r="BA112" s="24">
        <v>0</v>
      </c>
      <c r="BB112" s="24">
        <v>61806</v>
      </c>
      <c r="BC112" s="24">
        <v>61806</v>
      </c>
      <c r="BD112" s="24">
        <v>0</v>
      </c>
      <c r="BE112" s="24"/>
      <c r="BF112" s="24" t="s">
        <v>1113</v>
      </c>
      <c r="BG112" s="24">
        <v>61806</v>
      </c>
      <c r="BH112" s="29">
        <v>1</v>
      </c>
      <c r="BI112" s="30">
        <v>61806</v>
      </c>
      <c r="BJ112" s="31">
        <v>1</v>
      </c>
      <c r="BK112" s="27" t="s">
        <v>1905</v>
      </c>
      <c r="BL112" s="21" t="s">
        <v>65</v>
      </c>
      <c r="BM112" s="21" t="s">
        <v>1202</v>
      </c>
      <c r="BN112" s="21" t="s">
        <v>1906</v>
      </c>
      <c r="BO112" s="21">
        <v>620906532</v>
      </c>
      <c r="BP112" s="21" t="s">
        <v>1907</v>
      </c>
    </row>
    <row r="113" spans="1:68" x14ac:dyDescent="0.35">
      <c r="A113" s="32">
        <v>43994.622488425928</v>
      </c>
      <c r="B113" s="36" t="s">
        <v>65</v>
      </c>
      <c r="C113" s="22" t="s">
        <v>65</v>
      </c>
      <c r="D113" s="22"/>
      <c r="E113" s="23" t="s">
        <v>985</v>
      </c>
      <c r="F113" s="23" t="s">
        <v>974</v>
      </c>
      <c r="G113" s="23" t="s">
        <v>974</v>
      </c>
      <c r="H113" s="23" t="s">
        <v>974</v>
      </c>
      <c r="I113" s="21" t="s">
        <v>443</v>
      </c>
      <c r="J113" s="21" t="s">
        <v>891</v>
      </c>
      <c r="K113" s="21">
        <v>1</v>
      </c>
      <c r="L113" s="21" t="s">
        <v>1908</v>
      </c>
      <c r="M113" s="21" t="s">
        <v>1909</v>
      </c>
      <c r="N113" s="21" t="s">
        <v>1910</v>
      </c>
      <c r="O113" s="21" t="s">
        <v>1911</v>
      </c>
      <c r="P113" s="21" t="s">
        <v>1912</v>
      </c>
      <c r="Q113" s="21" t="s">
        <v>1913</v>
      </c>
      <c r="R113" s="21" t="s">
        <v>1910</v>
      </c>
      <c r="S113" s="21" t="s">
        <v>1911</v>
      </c>
      <c r="T113" s="24">
        <v>269441</v>
      </c>
      <c r="U113" s="24">
        <v>10000</v>
      </c>
      <c r="V113" s="24">
        <v>0</v>
      </c>
      <c r="W113" s="24">
        <v>0</v>
      </c>
      <c r="X113" s="24">
        <v>0</v>
      </c>
      <c r="Y113" s="24">
        <v>10000</v>
      </c>
      <c r="Z113" s="24">
        <v>0</v>
      </c>
      <c r="AA113" s="24">
        <v>12000</v>
      </c>
      <c r="AB113" s="24">
        <v>0</v>
      </c>
      <c r="AC113" s="24">
        <v>0</v>
      </c>
      <c r="AD113" s="24">
        <v>12000</v>
      </c>
      <c r="AE113" s="24">
        <v>0</v>
      </c>
      <c r="AF113" s="24">
        <v>0</v>
      </c>
      <c r="AG113" s="24">
        <v>0</v>
      </c>
      <c r="AH113" s="24">
        <v>0</v>
      </c>
      <c r="AI113" s="24">
        <v>0</v>
      </c>
      <c r="AJ113" s="24">
        <v>44000</v>
      </c>
      <c r="AK113" s="24">
        <v>2000</v>
      </c>
      <c r="AL113" s="24">
        <v>0</v>
      </c>
      <c r="AM113" s="24">
        <v>0</v>
      </c>
      <c r="AN113" s="24">
        <v>0</v>
      </c>
      <c r="AO113" s="24">
        <v>500</v>
      </c>
      <c r="AP113" s="24">
        <v>0</v>
      </c>
      <c r="AQ113" s="24">
        <v>1000</v>
      </c>
      <c r="AR113" s="24">
        <v>1000</v>
      </c>
      <c r="AS113" s="24">
        <v>0</v>
      </c>
      <c r="AT113" s="24">
        <v>4500</v>
      </c>
      <c r="AU113" s="24">
        <v>0</v>
      </c>
      <c r="AV113" s="24">
        <v>0</v>
      </c>
      <c r="AW113" s="24">
        <v>0</v>
      </c>
      <c r="AX113" s="24">
        <v>0</v>
      </c>
      <c r="AY113" s="24">
        <v>0</v>
      </c>
      <c r="AZ113" s="24">
        <v>38500</v>
      </c>
      <c r="BA113" s="24">
        <v>9625</v>
      </c>
      <c r="BB113" s="24">
        <v>10000</v>
      </c>
      <c r="BC113" s="24">
        <v>19625</v>
      </c>
      <c r="BD113" s="24">
        <v>10000</v>
      </c>
      <c r="BE113" s="24" t="s">
        <v>1007</v>
      </c>
      <c r="BF113" s="24"/>
      <c r="BG113" s="24">
        <v>29625</v>
      </c>
      <c r="BH113" s="29">
        <v>0.10994985915283866</v>
      </c>
      <c r="BI113" s="30">
        <v>29625</v>
      </c>
      <c r="BJ113" s="31">
        <v>0.10994985915283866</v>
      </c>
      <c r="BK113" s="27" t="s">
        <v>1914</v>
      </c>
      <c r="BL113" s="21" t="s">
        <v>65</v>
      </c>
      <c r="BM113" s="21" t="s">
        <v>1235</v>
      </c>
      <c r="BN113" s="21" t="s">
        <v>1915</v>
      </c>
      <c r="BO113" s="21">
        <v>623911133</v>
      </c>
      <c r="BP113" s="21" t="s">
        <v>1916</v>
      </c>
    </row>
    <row r="114" spans="1:68" x14ac:dyDescent="0.35">
      <c r="A114" s="20">
        <v>43993.647997685177</v>
      </c>
      <c r="B114" s="36" t="s">
        <v>65</v>
      </c>
      <c r="C114" s="22" t="s">
        <v>65</v>
      </c>
      <c r="D114" s="22"/>
      <c r="E114" s="23" t="s">
        <v>985</v>
      </c>
      <c r="F114" s="23" t="s">
        <v>974</v>
      </c>
      <c r="G114" s="23" t="s">
        <v>974</v>
      </c>
      <c r="H114" s="23" t="s">
        <v>974</v>
      </c>
      <c r="I114" s="21" t="s">
        <v>445</v>
      </c>
      <c r="J114" s="21" t="s">
        <v>891</v>
      </c>
      <c r="K114" s="21">
        <v>1</v>
      </c>
      <c r="L114" s="21" t="s">
        <v>1364</v>
      </c>
      <c r="M114" s="21" t="s">
        <v>1917</v>
      </c>
      <c r="N114" s="21" t="s">
        <v>1918</v>
      </c>
      <c r="O114" s="21" t="s">
        <v>1919</v>
      </c>
      <c r="P114" s="21" t="s">
        <v>1364</v>
      </c>
      <c r="Q114" s="21" t="s">
        <v>1917</v>
      </c>
      <c r="R114" s="21" t="s">
        <v>1918</v>
      </c>
      <c r="S114" s="21" t="s">
        <v>1919</v>
      </c>
      <c r="T114" s="24">
        <v>582789</v>
      </c>
      <c r="U114" s="24">
        <v>0</v>
      </c>
      <c r="V114" s="24">
        <v>0</v>
      </c>
      <c r="W114" s="24">
        <v>0</v>
      </c>
      <c r="X114" s="24">
        <v>0</v>
      </c>
      <c r="Y114" s="24">
        <v>4447</v>
      </c>
      <c r="Z114" s="24">
        <v>0</v>
      </c>
      <c r="AA114" s="24">
        <v>0</v>
      </c>
      <c r="AB114" s="24">
        <v>0</v>
      </c>
      <c r="AC114" s="24">
        <v>0</v>
      </c>
      <c r="AD114" s="24">
        <v>0</v>
      </c>
      <c r="AE114" s="24">
        <v>0</v>
      </c>
      <c r="AF114" s="24">
        <v>0</v>
      </c>
      <c r="AG114" s="24">
        <v>0</v>
      </c>
      <c r="AH114" s="24">
        <v>0</v>
      </c>
      <c r="AI114" s="24">
        <v>0</v>
      </c>
      <c r="AJ114" s="24">
        <v>4447</v>
      </c>
      <c r="AK114" s="24">
        <v>0</v>
      </c>
      <c r="AL114" s="24">
        <v>0</v>
      </c>
      <c r="AM114" s="24">
        <v>0</v>
      </c>
      <c r="AN114" s="24">
        <v>0</v>
      </c>
      <c r="AO114" s="24">
        <v>0</v>
      </c>
      <c r="AP114" s="24">
        <v>0</v>
      </c>
      <c r="AQ114" s="24">
        <v>0</v>
      </c>
      <c r="AR114" s="24">
        <v>0</v>
      </c>
      <c r="AS114" s="24">
        <v>0</v>
      </c>
      <c r="AT114" s="24">
        <v>0</v>
      </c>
      <c r="AU114" s="24">
        <v>0</v>
      </c>
      <c r="AV114" s="24">
        <v>0</v>
      </c>
      <c r="AW114" s="24">
        <v>0</v>
      </c>
      <c r="AX114" s="24">
        <v>0</v>
      </c>
      <c r="AY114" s="24">
        <v>0</v>
      </c>
      <c r="AZ114" s="24">
        <v>0</v>
      </c>
      <c r="BA114" s="24">
        <v>0</v>
      </c>
      <c r="BB114" s="24">
        <v>4447</v>
      </c>
      <c r="BC114" s="24">
        <v>4447</v>
      </c>
      <c r="BD114" s="24">
        <v>13290</v>
      </c>
      <c r="BE114" s="24" t="s">
        <v>1007</v>
      </c>
      <c r="BF114" s="24"/>
      <c r="BG114" s="24">
        <v>17737</v>
      </c>
      <c r="BH114" s="29">
        <v>3.0434685623784936E-2</v>
      </c>
      <c r="BI114" s="30">
        <v>17737</v>
      </c>
      <c r="BJ114" s="31">
        <v>3.0434685623784936E-2</v>
      </c>
      <c r="BK114" s="27" t="s">
        <v>1920</v>
      </c>
      <c r="BL114" s="21" t="s">
        <v>65</v>
      </c>
      <c r="BM114" s="21" t="s">
        <v>1443</v>
      </c>
      <c r="BN114" s="21" t="s">
        <v>1921</v>
      </c>
      <c r="BO114" s="21">
        <v>623529518</v>
      </c>
      <c r="BP114" s="21" t="s">
        <v>1922</v>
      </c>
    </row>
    <row r="115" spans="1:68" x14ac:dyDescent="0.35">
      <c r="A115" s="20">
        <v>43993.773298611108</v>
      </c>
      <c r="B115" s="36" t="s">
        <v>65</v>
      </c>
      <c r="C115" s="22" t="s">
        <v>65</v>
      </c>
      <c r="D115" s="22" t="s">
        <v>1923</v>
      </c>
      <c r="E115" s="23" t="s">
        <v>985</v>
      </c>
      <c r="F115" s="23" t="s">
        <v>974</v>
      </c>
      <c r="G115" s="23" t="s">
        <v>974</v>
      </c>
      <c r="H115" s="23" t="s">
        <v>974</v>
      </c>
      <c r="I115" s="21" t="s">
        <v>449</v>
      </c>
      <c r="J115" s="21" t="s">
        <v>928</v>
      </c>
      <c r="K115" s="21">
        <v>1</v>
      </c>
      <c r="L115" s="21" t="s">
        <v>1924</v>
      </c>
      <c r="M115" s="21" t="s">
        <v>1925</v>
      </c>
      <c r="N115" s="21" t="s">
        <v>1926</v>
      </c>
      <c r="O115" s="21" t="s">
        <v>1927</v>
      </c>
      <c r="P115" s="21" t="s">
        <v>1928</v>
      </c>
      <c r="Q115" s="21" t="s">
        <v>1929</v>
      </c>
      <c r="R115" s="21" t="s">
        <v>1930</v>
      </c>
      <c r="S115" s="21" t="s">
        <v>1931</v>
      </c>
      <c r="T115" s="24">
        <v>289543</v>
      </c>
      <c r="U115" s="24">
        <v>0</v>
      </c>
      <c r="V115" s="24">
        <v>0</v>
      </c>
      <c r="W115" s="24">
        <v>2354</v>
      </c>
      <c r="X115" s="24">
        <v>5042</v>
      </c>
      <c r="Y115" s="24">
        <v>0</v>
      </c>
      <c r="Z115" s="24">
        <v>1235</v>
      </c>
      <c r="AA115" s="24">
        <v>902</v>
      </c>
      <c r="AB115" s="24">
        <v>0</v>
      </c>
      <c r="AC115" s="24">
        <v>0</v>
      </c>
      <c r="AD115" s="24">
        <v>11293</v>
      </c>
      <c r="AE115" s="24">
        <v>0</v>
      </c>
      <c r="AF115" s="24">
        <v>0</v>
      </c>
      <c r="AG115" s="24">
        <v>0</v>
      </c>
      <c r="AH115" s="24">
        <v>0</v>
      </c>
      <c r="AI115" s="24">
        <v>0</v>
      </c>
      <c r="AJ115" s="24">
        <v>20826</v>
      </c>
      <c r="AK115" s="24">
        <v>8820</v>
      </c>
      <c r="AL115" s="24">
        <v>0</v>
      </c>
      <c r="AM115" s="24">
        <v>0</v>
      </c>
      <c r="AN115" s="24">
        <v>0</v>
      </c>
      <c r="AO115" s="24">
        <v>0</v>
      </c>
      <c r="AP115" s="24">
        <v>0</v>
      </c>
      <c r="AQ115" s="24">
        <v>0</v>
      </c>
      <c r="AR115" s="24">
        <v>0</v>
      </c>
      <c r="AS115" s="24">
        <v>0</v>
      </c>
      <c r="AT115" s="24">
        <v>8820</v>
      </c>
      <c r="AU115" s="24">
        <v>0</v>
      </c>
      <c r="AV115" s="24">
        <v>0</v>
      </c>
      <c r="AW115" s="24">
        <v>0</v>
      </c>
      <c r="AX115" s="24">
        <v>0</v>
      </c>
      <c r="AY115" s="24">
        <v>0</v>
      </c>
      <c r="AZ115" s="24">
        <v>29646</v>
      </c>
      <c r="BA115" s="24">
        <v>7412</v>
      </c>
      <c r="BB115" s="24">
        <v>0</v>
      </c>
      <c r="BC115" s="24">
        <v>7412</v>
      </c>
      <c r="BD115" s="24">
        <v>22234</v>
      </c>
      <c r="BE115" s="24" t="s">
        <v>1031</v>
      </c>
      <c r="BF115" s="24"/>
      <c r="BG115" s="24">
        <v>29646</v>
      </c>
      <c r="BH115" s="29">
        <v>0.10238893704907388</v>
      </c>
      <c r="BI115" s="30">
        <v>29646</v>
      </c>
      <c r="BJ115" s="31">
        <v>0.10238893704907388</v>
      </c>
      <c r="BK115" s="27" t="s">
        <v>1932</v>
      </c>
      <c r="BL115" s="21" t="s">
        <v>65</v>
      </c>
      <c r="BM115" s="21" t="s">
        <v>1044</v>
      </c>
      <c r="BN115" s="21" t="s">
        <v>1933</v>
      </c>
      <c r="BO115" s="21">
        <v>623592464</v>
      </c>
      <c r="BP115" s="21" t="s">
        <v>1934</v>
      </c>
    </row>
    <row r="116" spans="1:68" x14ac:dyDescent="0.35">
      <c r="A116" s="32">
        <v>43994.589953703697</v>
      </c>
      <c r="B116" s="36" t="s">
        <v>65</v>
      </c>
      <c r="C116" s="22" t="s">
        <v>65</v>
      </c>
      <c r="D116" s="22"/>
      <c r="E116" s="23" t="s">
        <v>985</v>
      </c>
      <c r="F116" s="23" t="s">
        <v>974</v>
      </c>
      <c r="G116" s="23" t="s">
        <v>974</v>
      </c>
      <c r="H116" s="23" t="s">
        <v>974</v>
      </c>
      <c r="I116" s="21" t="s">
        <v>451</v>
      </c>
      <c r="J116" s="21" t="s">
        <v>389</v>
      </c>
      <c r="K116" s="21">
        <v>1</v>
      </c>
      <c r="L116" s="21" t="s">
        <v>1063</v>
      </c>
      <c r="M116" s="21" t="s">
        <v>1935</v>
      </c>
      <c r="N116" s="21" t="s">
        <v>1936</v>
      </c>
      <c r="O116" s="21" t="s">
        <v>1937</v>
      </c>
      <c r="P116" s="21" t="s">
        <v>1484</v>
      </c>
      <c r="Q116" s="21" t="s">
        <v>1938</v>
      </c>
      <c r="R116" s="21" t="s">
        <v>1939</v>
      </c>
      <c r="S116" s="21" t="s">
        <v>1940</v>
      </c>
      <c r="T116" s="24">
        <v>5646348</v>
      </c>
      <c r="U116" s="24">
        <v>280131</v>
      </c>
      <c r="V116" s="24">
        <v>2468</v>
      </c>
      <c r="W116" s="24">
        <v>0</v>
      </c>
      <c r="X116" s="24">
        <v>14000</v>
      </c>
      <c r="Y116" s="24">
        <v>66219</v>
      </c>
      <c r="Z116" s="24">
        <v>30049</v>
      </c>
      <c r="AA116" s="24">
        <v>296162</v>
      </c>
      <c r="AB116" s="24">
        <v>36798</v>
      </c>
      <c r="AC116" s="24">
        <v>21000</v>
      </c>
      <c r="AD116" s="24">
        <v>669569</v>
      </c>
      <c r="AE116" s="24">
        <v>905199</v>
      </c>
      <c r="AF116" s="24">
        <v>0</v>
      </c>
      <c r="AG116" s="24">
        <v>172600</v>
      </c>
      <c r="AH116" s="24">
        <v>0</v>
      </c>
      <c r="AI116" s="24">
        <v>0</v>
      </c>
      <c r="AJ116" s="24">
        <v>2494195</v>
      </c>
      <c r="AK116" s="24">
        <v>100000</v>
      </c>
      <c r="AL116" s="24">
        <v>0</v>
      </c>
      <c r="AM116" s="24">
        <v>113532</v>
      </c>
      <c r="AN116" s="24">
        <v>82130</v>
      </c>
      <c r="AO116" s="24">
        <v>250</v>
      </c>
      <c r="AP116" s="24">
        <v>0</v>
      </c>
      <c r="AQ116" s="24">
        <v>253914</v>
      </c>
      <c r="AR116" s="24">
        <v>909</v>
      </c>
      <c r="AS116" s="24">
        <v>0</v>
      </c>
      <c r="AT116" s="24">
        <v>550735</v>
      </c>
      <c r="AU116" s="24">
        <v>32243</v>
      </c>
      <c r="AV116" s="24">
        <v>13252</v>
      </c>
      <c r="AW116" s="24">
        <v>200000</v>
      </c>
      <c r="AX116" s="24">
        <v>0</v>
      </c>
      <c r="AY116" s="24">
        <v>245495</v>
      </c>
      <c r="AZ116" s="24">
        <v>1793227</v>
      </c>
      <c r="BA116" s="24">
        <v>448307</v>
      </c>
      <c r="BB116" s="24">
        <v>1497198</v>
      </c>
      <c r="BC116" s="24">
        <v>1945505</v>
      </c>
      <c r="BD116" s="24">
        <v>0</v>
      </c>
      <c r="BE116" s="24"/>
      <c r="BF116" s="24"/>
      <c r="BG116" s="24">
        <v>1945505</v>
      </c>
      <c r="BH116" s="29">
        <v>0.34455988189179981</v>
      </c>
      <c r="BI116" s="30">
        <v>1945505</v>
      </c>
      <c r="BJ116" s="31">
        <v>0.34455988189179981</v>
      </c>
      <c r="BK116" s="27" t="s">
        <v>1941</v>
      </c>
      <c r="BL116" s="21" t="s">
        <v>65</v>
      </c>
      <c r="BM116" s="21" t="s">
        <v>1056</v>
      </c>
      <c r="BN116" s="21" t="s">
        <v>1942</v>
      </c>
      <c r="BO116" s="21">
        <v>623894096</v>
      </c>
      <c r="BP116" s="21" t="s">
        <v>1022</v>
      </c>
    </row>
    <row r="117" spans="1:68" x14ac:dyDescent="0.35">
      <c r="A117" s="20">
        <v>43994.35297453704</v>
      </c>
      <c r="B117" s="36" t="s">
        <v>65</v>
      </c>
      <c r="C117" s="22" t="s">
        <v>65</v>
      </c>
      <c r="D117" s="22"/>
      <c r="E117" s="23" t="s">
        <v>985</v>
      </c>
      <c r="F117" s="23" t="s">
        <v>974</v>
      </c>
      <c r="G117" s="23" t="s">
        <v>974</v>
      </c>
      <c r="H117" s="23" t="s">
        <v>974</v>
      </c>
      <c r="I117" s="21" t="s">
        <v>455</v>
      </c>
      <c r="J117" s="21" t="s">
        <v>399</v>
      </c>
      <c r="K117" s="21">
        <v>1</v>
      </c>
      <c r="L117" s="21" t="s">
        <v>1943</v>
      </c>
      <c r="M117" s="21" t="s">
        <v>1944</v>
      </c>
      <c r="N117" s="21" t="s">
        <v>1945</v>
      </c>
      <c r="O117" s="21" t="s">
        <v>1946</v>
      </c>
      <c r="P117" s="21" t="s">
        <v>1091</v>
      </c>
      <c r="Q117" s="21" t="s">
        <v>1947</v>
      </c>
      <c r="R117" s="21" t="s">
        <v>1948</v>
      </c>
      <c r="S117" s="21" t="s">
        <v>1946</v>
      </c>
      <c r="T117" s="24">
        <v>61894</v>
      </c>
      <c r="U117" s="24">
        <v>4388</v>
      </c>
      <c r="V117" s="24">
        <v>0</v>
      </c>
      <c r="W117" s="24">
        <v>0</v>
      </c>
      <c r="X117" s="24">
        <v>1238</v>
      </c>
      <c r="Y117" s="24">
        <v>1301</v>
      </c>
      <c r="Z117" s="24">
        <v>0</v>
      </c>
      <c r="AA117" s="24">
        <v>629</v>
      </c>
      <c r="AB117" s="24">
        <v>0</v>
      </c>
      <c r="AC117" s="24">
        <v>0</v>
      </c>
      <c r="AD117" s="24">
        <v>700</v>
      </c>
      <c r="AE117" s="24">
        <v>2000</v>
      </c>
      <c r="AF117" s="24">
        <v>0</v>
      </c>
      <c r="AG117" s="24">
        <v>0</v>
      </c>
      <c r="AH117" s="24">
        <v>0</v>
      </c>
      <c r="AI117" s="24">
        <v>0</v>
      </c>
      <c r="AJ117" s="24">
        <v>10256</v>
      </c>
      <c r="AK117" s="24">
        <v>4119</v>
      </c>
      <c r="AL117" s="24">
        <v>0</v>
      </c>
      <c r="AM117" s="24">
        <v>0</v>
      </c>
      <c r="AN117" s="24">
        <v>0</v>
      </c>
      <c r="AO117" s="24">
        <v>0</v>
      </c>
      <c r="AP117" s="24">
        <v>0</v>
      </c>
      <c r="AQ117" s="24">
        <v>945</v>
      </c>
      <c r="AR117" s="24">
        <v>2000</v>
      </c>
      <c r="AS117" s="24">
        <v>0</v>
      </c>
      <c r="AT117" s="24">
        <v>7064</v>
      </c>
      <c r="AU117" s="24">
        <v>311</v>
      </c>
      <c r="AV117" s="24">
        <v>250</v>
      </c>
      <c r="AW117" s="24">
        <v>0</v>
      </c>
      <c r="AX117" s="24">
        <v>58</v>
      </c>
      <c r="AY117" s="24">
        <v>619</v>
      </c>
      <c r="AZ117" s="24">
        <v>14330</v>
      </c>
      <c r="BA117" s="24">
        <v>3583</v>
      </c>
      <c r="BB117" s="24">
        <v>3609</v>
      </c>
      <c r="BC117" s="24">
        <v>7192</v>
      </c>
      <c r="BD117" s="24">
        <v>0</v>
      </c>
      <c r="BE117" s="24"/>
      <c r="BF117" s="24"/>
      <c r="BG117" s="24">
        <v>7192</v>
      </c>
      <c r="BH117" s="29">
        <v>0.11619866222897211</v>
      </c>
      <c r="BI117" s="30">
        <v>7192</v>
      </c>
      <c r="BJ117" s="31">
        <v>0.11619866222897211</v>
      </c>
      <c r="BK117" s="27" t="s">
        <v>1949</v>
      </c>
      <c r="BL117" s="21" t="s">
        <v>65</v>
      </c>
      <c r="BM117" s="21" t="s">
        <v>982</v>
      </c>
      <c r="BN117" s="21" t="s">
        <v>1950</v>
      </c>
      <c r="BO117" s="21">
        <v>623762279</v>
      </c>
      <c r="BP117" s="21" t="s">
        <v>1951</v>
      </c>
    </row>
    <row r="118" spans="1:68" x14ac:dyDescent="0.35">
      <c r="A118" s="20">
        <v>43979.630416666667</v>
      </c>
      <c r="B118" s="39" t="s">
        <v>65</v>
      </c>
      <c r="C118" s="22" t="s">
        <v>65</v>
      </c>
      <c r="D118" s="22"/>
      <c r="E118" s="23" t="s">
        <v>985</v>
      </c>
      <c r="F118" s="23" t="s">
        <v>974</v>
      </c>
      <c r="G118" s="23" t="s">
        <v>974</v>
      </c>
      <c r="H118" s="23" t="s">
        <v>974</v>
      </c>
      <c r="I118" s="21" t="s">
        <v>459</v>
      </c>
      <c r="J118" s="21" t="s">
        <v>925</v>
      </c>
      <c r="K118" s="21">
        <v>1</v>
      </c>
      <c r="L118" s="21" t="s">
        <v>1099</v>
      </c>
      <c r="M118" s="21" t="s">
        <v>1952</v>
      </c>
      <c r="N118" s="21" t="s">
        <v>1953</v>
      </c>
      <c r="O118" s="21" t="s">
        <v>1954</v>
      </c>
      <c r="P118" s="21" t="s">
        <v>1099</v>
      </c>
      <c r="Q118" s="21" t="s">
        <v>1952</v>
      </c>
      <c r="R118" s="21" t="s">
        <v>1953</v>
      </c>
      <c r="S118" s="21" t="s">
        <v>1954</v>
      </c>
      <c r="T118" s="24">
        <v>169458</v>
      </c>
      <c r="U118" s="24">
        <v>5000</v>
      </c>
      <c r="V118" s="24">
        <v>0</v>
      </c>
      <c r="W118" s="24">
        <v>0</v>
      </c>
      <c r="X118" s="24">
        <v>800</v>
      </c>
      <c r="Y118" s="24">
        <v>2000</v>
      </c>
      <c r="Z118" s="24">
        <v>0</v>
      </c>
      <c r="AA118" s="24">
        <v>4000</v>
      </c>
      <c r="AB118" s="24">
        <v>500</v>
      </c>
      <c r="AC118" s="24">
        <v>0</v>
      </c>
      <c r="AD118" s="24">
        <v>7500</v>
      </c>
      <c r="AE118" s="24">
        <v>0</v>
      </c>
      <c r="AF118" s="24">
        <v>0</v>
      </c>
      <c r="AG118" s="24">
        <v>0</v>
      </c>
      <c r="AH118" s="24">
        <v>0</v>
      </c>
      <c r="AI118" s="24">
        <v>0</v>
      </c>
      <c r="AJ118" s="24">
        <v>19800</v>
      </c>
      <c r="AK118" s="24">
        <v>10000</v>
      </c>
      <c r="AL118" s="24">
        <v>0</v>
      </c>
      <c r="AM118" s="24">
        <v>0</v>
      </c>
      <c r="AN118" s="24">
        <v>0</v>
      </c>
      <c r="AO118" s="24">
        <v>0</v>
      </c>
      <c r="AP118" s="24">
        <v>0</v>
      </c>
      <c r="AQ118" s="24">
        <v>500</v>
      </c>
      <c r="AR118" s="24">
        <v>100</v>
      </c>
      <c r="AS118" s="24">
        <v>0</v>
      </c>
      <c r="AT118" s="24">
        <v>10600</v>
      </c>
      <c r="AU118" s="24">
        <v>0</v>
      </c>
      <c r="AV118" s="24">
        <v>0</v>
      </c>
      <c r="AW118" s="24">
        <v>0</v>
      </c>
      <c r="AX118" s="24">
        <v>0</v>
      </c>
      <c r="AY118" s="24">
        <v>0</v>
      </c>
      <c r="AZ118" s="24">
        <v>27900</v>
      </c>
      <c r="BA118" s="24">
        <v>6975</v>
      </c>
      <c r="BB118" s="24">
        <v>2500</v>
      </c>
      <c r="BC118" s="24">
        <v>9475</v>
      </c>
      <c r="BD118" s="24">
        <v>0</v>
      </c>
      <c r="BE118" s="24"/>
      <c r="BF118" s="24"/>
      <c r="BG118" s="24">
        <v>9475</v>
      </c>
      <c r="BH118" s="29">
        <v>5.5913559702109074E-2</v>
      </c>
      <c r="BI118" s="41">
        <v>9475</v>
      </c>
      <c r="BJ118" s="31">
        <v>5.5913559702109074E-2</v>
      </c>
      <c r="BK118" s="27" t="s">
        <v>1955</v>
      </c>
      <c r="BL118" s="21" t="s">
        <v>65</v>
      </c>
      <c r="BM118" s="21" t="s">
        <v>1115</v>
      </c>
      <c r="BN118" s="21" t="s">
        <v>1956</v>
      </c>
      <c r="BO118" s="21">
        <v>618363771</v>
      </c>
      <c r="BP118" s="21" t="s">
        <v>1957</v>
      </c>
    </row>
    <row r="119" spans="1:68" x14ac:dyDescent="0.35">
      <c r="A119" s="20">
        <v>43983.566805555558</v>
      </c>
      <c r="B119" s="36" t="s">
        <v>972</v>
      </c>
      <c r="C119" s="22" t="s">
        <v>72</v>
      </c>
      <c r="D119" s="22"/>
      <c r="E119" s="23" t="s">
        <v>973</v>
      </c>
      <c r="F119" s="23" t="s">
        <v>975</v>
      </c>
      <c r="G119" s="23" t="s">
        <v>974</v>
      </c>
      <c r="H119" s="23" t="s">
        <v>974</v>
      </c>
      <c r="I119" s="21" t="s">
        <v>459</v>
      </c>
      <c r="J119" s="21" t="s">
        <v>925</v>
      </c>
      <c r="K119" s="21">
        <v>1</v>
      </c>
      <c r="L119" s="21" t="s">
        <v>1099</v>
      </c>
      <c r="M119" s="21" t="s">
        <v>1952</v>
      </c>
      <c r="N119" s="21" t="s">
        <v>1953</v>
      </c>
      <c r="O119" s="21" t="s">
        <v>1954</v>
      </c>
      <c r="P119" s="21" t="s">
        <v>1099</v>
      </c>
      <c r="Q119" s="21" t="s">
        <v>1952</v>
      </c>
      <c r="R119" s="21" t="s">
        <v>1953</v>
      </c>
      <c r="S119" s="21" t="s">
        <v>1954</v>
      </c>
      <c r="T119" s="24">
        <v>169458</v>
      </c>
      <c r="U119" s="24">
        <v>5196</v>
      </c>
      <c r="V119" s="24">
        <v>0</v>
      </c>
      <c r="W119" s="24">
        <v>0</v>
      </c>
      <c r="X119" s="24">
        <v>0</v>
      </c>
      <c r="Y119" s="24">
        <v>0</v>
      </c>
      <c r="Z119" s="24">
        <v>0</v>
      </c>
      <c r="AA119" s="24">
        <v>1940</v>
      </c>
      <c r="AB119" s="24">
        <v>4540</v>
      </c>
      <c r="AC119" s="24">
        <v>0</v>
      </c>
      <c r="AD119" s="24">
        <v>0</v>
      </c>
      <c r="AE119" s="24">
        <v>0</v>
      </c>
      <c r="AF119" s="24">
        <v>0</v>
      </c>
      <c r="AG119" s="24">
        <v>0</v>
      </c>
      <c r="AH119" s="24">
        <v>0</v>
      </c>
      <c r="AI119" s="24">
        <v>0</v>
      </c>
      <c r="AJ119" s="24">
        <v>11676</v>
      </c>
      <c r="AK119" s="24">
        <v>2440</v>
      </c>
      <c r="AL119" s="24">
        <v>0</v>
      </c>
      <c r="AM119" s="24">
        <v>0</v>
      </c>
      <c r="AN119" s="24">
        <v>0</v>
      </c>
      <c r="AO119" s="24">
        <v>0</v>
      </c>
      <c r="AP119" s="24">
        <v>0</v>
      </c>
      <c r="AQ119" s="24">
        <v>210</v>
      </c>
      <c r="AR119" s="24">
        <v>0</v>
      </c>
      <c r="AS119" s="24">
        <v>0</v>
      </c>
      <c r="AT119" s="24">
        <v>2650</v>
      </c>
      <c r="AU119" s="24">
        <v>0</v>
      </c>
      <c r="AV119" s="24">
        <v>0</v>
      </c>
      <c r="AW119" s="24">
        <v>0</v>
      </c>
      <c r="AX119" s="24">
        <v>0</v>
      </c>
      <c r="AY119" s="24">
        <v>0</v>
      </c>
      <c r="AZ119" s="24">
        <v>9786</v>
      </c>
      <c r="BA119" s="24">
        <v>2447</v>
      </c>
      <c r="BB119" s="24">
        <v>4540</v>
      </c>
      <c r="BC119" s="24">
        <v>6987</v>
      </c>
      <c r="BD119" s="24">
        <v>0</v>
      </c>
      <c r="BE119" s="24"/>
      <c r="BF119" s="24"/>
      <c r="BG119" s="24">
        <v>6987</v>
      </c>
      <c r="BH119" s="29">
        <v>4.12314555819141E-2</v>
      </c>
      <c r="BI119" s="30">
        <v>9475</v>
      </c>
      <c r="BJ119" s="31">
        <v>5.5913559702109074E-2</v>
      </c>
      <c r="BK119" s="27" t="s">
        <v>1958</v>
      </c>
      <c r="BL119" s="21" t="s">
        <v>65</v>
      </c>
      <c r="BM119" s="21" t="s">
        <v>1115</v>
      </c>
      <c r="BN119" s="21" t="s">
        <v>1956</v>
      </c>
      <c r="BO119" s="21">
        <v>619680086</v>
      </c>
      <c r="BP119" s="21" t="s">
        <v>1957</v>
      </c>
    </row>
    <row r="120" spans="1:68" x14ac:dyDescent="0.35">
      <c r="A120" s="20">
        <v>43979.579988425918</v>
      </c>
      <c r="B120" s="39" t="s">
        <v>65</v>
      </c>
      <c r="C120" s="22" t="s">
        <v>65</v>
      </c>
      <c r="D120" s="22"/>
      <c r="E120" s="23" t="s">
        <v>985</v>
      </c>
      <c r="F120" s="23" t="s">
        <v>974</v>
      </c>
      <c r="G120" s="23" t="s">
        <v>974</v>
      </c>
      <c r="H120" s="23" t="s">
        <v>974</v>
      </c>
      <c r="I120" s="21" t="s">
        <v>461</v>
      </c>
      <c r="J120" s="21" t="s">
        <v>611</v>
      </c>
      <c r="K120" s="21">
        <v>1</v>
      </c>
      <c r="L120" s="21" t="s">
        <v>1959</v>
      </c>
      <c r="M120" s="21" t="s">
        <v>1960</v>
      </c>
      <c r="N120" s="21" t="s">
        <v>1961</v>
      </c>
      <c r="O120" s="21" t="s">
        <v>1962</v>
      </c>
      <c r="P120" s="21" t="s">
        <v>1963</v>
      </c>
      <c r="Q120" s="21" t="s">
        <v>1964</v>
      </c>
      <c r="R120" s="21" t="s">
        <v>1965</v>
      </c>
      <c r="S120" s="21" t="s">
        <v>1966</v>
      </c>
      <c r="T120" s="24">
        <v>974077</v>
      </c>
      <c r="U120" s="24">
        <v>60000</v>
      </c>
      <c r="V120" s="24">
        <v>15000</v>
      </c>
      <c r="W120" s="24">
        <v>0</v>
      </c>
      <c r="X120" s="24">
        <v>0</v>
      </c>
      <c r="Y120" s="24">
        <v>15000</v>
      </c>
      <c r="Z120" s="24">
        <v>0</v>
      </c>
      <c r="AA120" s="24">
        <v>220000</v>
      </c>
      <c r="AB120" s="24">
        <v>0</v>
      </c>
      <c r="AC120" s="24">
        <v>5000</v>
      </c>
      <c r="AD120" s="24">
        <v>20000</v>
      </c>
      <c r="AE120" s="24">
        <v>10000</v>
      </c>
      <c r="AF120" s="24">
        <v>240000</v>
      </c>
      <c r="AG120" s="24">
        <v>90000</v>
      </c>
      <c r="AH120" s="24">
        <v>0</v>
      </c>
      <c r="AI120" s="24">
        <v>0</v>
      </c>
      <c r="AJ120" s="24">
        <v>675000</v>
      </c>
      <c r="AK120" s="24">
        <v>28960</v>
      </c>
      <c r="AL120" s="24">
        <v>0</v>
      </c>
      <c r="AM120" s="24">
        <v>0</v>
      </c>
      <c r="AN120" s="24">
        <v>0</v>
      </c>
      <c r="AO120" s="24">
        <v>0</v>
      </c>
      <c r="AP120" s="24">
        <v>0</v>
      </c>
      <c r="AQ120" s="24">
        <v>1200</v>
      </c>
      <c r="AR120" s="24">
        <v>3000</v>
      </c>
      <c r="AS120" s="24">
        <v>12750</v>
      </c>
      <c r="AT120" s="24">
        <v>45910</v>
      </c>
      <c r="AU120" s="24">
        <v>2800</v>
      </c>
      <c r="AV120" s="24">
        <v>15000</v>
      </c>
      <c r="AW120" s="24">
        <v>0</v>
      </c>
      <c r="AX120" s="24">
        <v>0</v>
      </c>
      <c r="AY120" s="24">
        <v>17800</v>
      </c>
      <c r="AZ120" s="24">
        <v>363710</v>
      </c>
      <c r="BA120" s="24">
        <v>90928</v>
      </c>
      <c r="BB120" s="24">
        <v>375000</v>
      </c>
      <c r="BC120" s="24">
        <v>465928</v>
      </c>
      <c r="BD120" s="24">
        <v>508149</v>
      </c>
      <c r="BE120" s="24" t="s">
        <v>1031</v>
      </c>
      <c r="BF120" s="24" t="s">
        <v>1113</v>
      </c>
      <c r="BG120" s="24">
        <v>974077</v>
      </c>
      <c r="BH120" s="29">
        <v>1</v>
      </c>
      <c r="BI120" s="41">
        <v>974077</v>
      </c>
      <c r="BJ120" s="31">
        <v>1</v>
      </c>
      <c r="BK120" s="27" t="s">
        <v>1967</v>
      </c>
      <c r="BL120" s="21" t="s">
        <v>65</v>
      </c>
      <c r="BM120" s="21" t="s">
        <v>1115</v>
      </c>
      <c r="BN120" s="21" t="s">
        <v>1968</v>
      </c>
      <c r="BO120" s="21">
        <v>618326748</v>
      </c>
      <c r="BP120" s="21" t="s">
        <v>1969</v>
      </c>
    </row>
    <row r="121" spans="1:68" x14ac:dyDescent="0.35">
      <c r="A121" s="32">
        <v>43994.5625462963</v>
      </c>
      <c r="B121" s="36" t="s">
        <v>65</v>
      </c>
      <c r="C121" s="22" t="s">
        <v>65</v>
      </c>
      <c r="D121" s="22" t="s">
        <v>1970</v>
      </c>
      <c r="E121" s="23" t="s">
        <v>985</v>
      </c>
      <c r="F121" s="23" t="s">
        <v>974</v>
      </c>
      <c r="G121" s="23" t="s">
        <v>974</v>
      </c>
      <c r="H121" s="23" t="s">
        <v>974</v>
      </c>
      <c r="I121" s="21" t="s">
        <v>465</v>
      </c>
      <c r="J121" s="21" t="s">
        <v>435</v>
      </c>
      <c r="K121" s="21">
        <v>1</v>
      </c>
      <c r="L121" s="21" t="s">
        <v>1971</v>
      </c>
      <c r="M121" s="21" t="s">
        <v>1972</v>
      </c>
      <c r="N121" s="21" t="s">
        <v>1973</v>
      </c>
      <c r="O121" s="21" t="s">
        <v>1974</v>
      </c>
      <c r="P121" s="21" t="s">
        <v>1975</v>
      </c>
      <c r="Q121" s="21" t="s">
        <v>1976</v>
      </c>
      <c r="R121" s="21" t="s">
        <v>1977</v>
      </c>
      <c r="S121" s="21" t="s">
        <v>1978</v>
      </c>
      <c r="T121" s="24">
        <v>220155</v>
      </c>
      <c r="U121" s="24">
        <v>3261</v>
      </c>
      <c r="V121" s="24">
        <v>0</v>
      </c>
      <c r="W121" s="24">
        <v>0</v>
      </c>
      <c r="X121" s="24">
        <v>0</v>
      </c>
      <c r="Y121" s="24">
        <v>190</v>
      </c>
      <c r="Z121" s="24">
        <v>0</v>
      </c>
      <c r="AA121" s="24">
        <v>0</v>
      </c>
      <c r="AB121" s="24">
        <v>0</v>
      </c>
      <c r="AC121" s="24">
        <v>0</v>
      </c>
      <c r="AD121" s="24">
        <v>1450</v>
      </c>
      <c r="AE121" s="24">
        <v>0</v>
      </c>
      <c r="AF121" s="24">
        <v>0</v>
      </c>
      <c r="AG121" s="24">
        <v>0</v>
      </c>
      <c r="AH121" s="24">
        <v>0</v>
      </c>
      <c r="AI121" s="24">
        <v>0</v>
      </c>
      <c r="AJ121" s="24">
        <v>4901</v>
      </c>
      <c r="AK121" s="24">
        <v>0</v>
      </c>
      <c r="AL121" s="24">
        <v>0</v>
      </c>
      <c r="AM121" s="24">
        <v>0</v>
      </c>
      <c r="AN121" s="24">
        <v>0</v>
      </c>
      <c r="AO121" s="24">
        <v>0</v>
      </c>
      <c r="AP121" s="24">
        <v>0</v>
      </c>
      <c r="AQ121" s="24">
        <v>0</v>
      </c>
      <c r="AR121" s="24">
        <v>0</v>
      </c>
      <c r="AS121" s="24">
        <v>0</v>
      </c>
      <c r="AT121" s="24">
        <v>0</v>
      </c>
      <c r="AU121" s="24">
        <v>0</v>
      </c>
      <c r="AV121" s="24">
        <v>0</v>
      </c>
      <c r="AW121" s="24">
        <v>0</v>
      </c>
      <c r="AX121" s="24">
        <v>0</v>
      </c>
      <c r="AY121" s="24">
        <v>0</v>
      </c>
      <c r="AZ121" s="24">
        <v>4711</v>
      </c>
      <c r="BA121" s="24">
        <v>1178</v>
      </c>
      <c r="BB121" s="24">
        <v>190</v>
      </c>
      <c r="BC121" s="24">
        <v>1368</v>
      </c>
      <c r="BD121" s="24">
        <v>0</v>
      </c>
      <c r="BE121" s="24"/>
      <c r="BF121" s="24"/>
      <c r="BG121" s="24">
        <v>1368</v>
      </c>
      <c r="BH121" s="29">
        <v>6.21380391088097E-3</v>
      </c>
      <c r="BI121" s="30">
        <v>1368</v>
      </c>
      <c r="BJ121" s="31">
        <v>6.21380391088097E-3</v>
      </c>
      <c r="BK121" s="27" t="s">
        <v>1979</v>
      </c>
      <c r="BL121" s="21" t="s">
        <v>65</v>
      </c>
      <c r="BM121" s="21" t="s">
        <v>1044</v>
      </c>
      <c r="BN121" s="21" t="s">
        <v>1980</v>
      </c>
      <c r="BO121" s="21">
        <v>623879581</v>
      </c>
      <c r="BP121" s="21" t="s">
        <v>1981</v>
      </c>
    </row>
    <row r="122" spans="1:68" x14ac:dyDescent="0.35">
      <c r="A122" s="20">
        <v>43993.486446759263</v>
      </c>
      <c r="B122" s="36" t="s">
        <v>65</v>
      </c>
      <c r="C122" s="22" t="s">
        <v>65</v>
      </c>
      <c r="D122" s="22" t="s">
        <v>1070</v>
      </c>
      <c r="E122" s="23" t="s">
        <v>985</v>
      </c>
      <c r="F122" s="23" t="s">
        <v>974</v>
      </c>
      <c r="G122" s="23" t="s">
        <v>974</v>
      </c>
      <c r="H122" s="23" t="s">
        <v>974</v>
      </c>
      <c r="I122" s="21" t="s">
        <v>467</v>
      </c>
      <c r="J122" s="21" t="s">
        <v>921</v>
      </c>
      <c r="K122" s="21">
        <v>1</v>
      </c>
      <c r="L122" s="21" t="s">
        <v>1109</v>
      </c>
      <c r="M122" s="21" t="s">
        <v>1982</v>
      </c>
      <c r="N122" s="21" t="s">
        <v>1983</v>
      </c>
      <c r="O122" s="21" t="s">
        <v>1984</v>
      </c>
      <c r="P122" s="21" t="s">
        <v>1154</v>
      </c>
      <c r="Q122" s="21" t="s">
        <v>1985</v>
      </c>
      <c r="R122" s="21" t="s">
        <v>1986</v>
      </c>
      <c r="S122" s="21" t="s">
        <v>1987</v>
      </c>
      <c r="T122" s="24">
        <v>1317137</v>
      </c>
      <c r="U122" s="24">
        <v>25250</v>
      </c>
      <c r="V122" s="24">
        <v>0</v>
      </c>
      <c r="W122" s="24">
        <v>0</v>
      </c>
      <c r="X122" s="24">
        <v>0</v>
      </c>
      <c r="Y122" s="24">
        <v>160000</v>
      </c>
      <c r="Z122" s="24">
        <v>15000</v>
      </c>
      <c r="AA122" s="24">
        <v>100000</v>
      </c>
      <c r="AB122" s="24">
        <v>0</v>
      </c>
      <c r="AC122" s="24">
        <v>1540</v>
      </c>
      <c r="AD122" s="24">
        <v>250000</v>
      </c>
      <c r="AE122" s="24">
        <v>580000</v>
      </c>
      <c r="AF122" s="24">
        <v>150000</v>
      </c>
      <c r="AG122" s="24">
        <v>58000</v>
      </c>
      <c r="AH122" s="24">
        <v>0</v>
      </c>
      <c r="AI122" s="24">
        <v>0</v>
      </c>
      <c r="AJ122" s="24">
        <v>1339790</v>
      </c>
      <c r="AK122" s="24">
        <v>15000</v>
      </c>
      <c r="AL122" s="24">
        <v>0</v>
      </c>
      <c r="AM122" s="24">
        <v>0</v>
      </c>
      <c r="AN122" s="24">
        <v>0</v>
      </c>
      <c r="AO122" s="24">
        <v>0</v>
      </c>
      <c r="AP122" s="24">
        <v>0</v>
      </c>
      <c r="AQ122" s="24">
        <v>30000</v>
      </c>
      <c r="AR122" s="24">
        <v>20000</v>
      </c>
      <c r="AS122" s="24">
        <v>0</v>
      </c>
      <c r="AT122" s="24">
        <v>65000</v>
      </c>
      <c r="AU122" s="24">
        <v>15137</v>
      </c>
      <c r="AV122" s="24">
        <v>0</v>
      </c>
      <c r="AW122" s="24">
        <v>250000</v>
      </c>
      <c r="AX122" s="24">
        <v>0</v>
      </c>
      <c r="AY122" s="24">
        <v>265137</v>
      </c>
      <c r="AZ122" s="24">
        <v>470387</v>
      </c>
      <c r="BA122" s="24">
        <v>117597</v>
      </c>
      <c r="BB122" s="24">
        <v>1199540</v>
      </c>
      <c r="BC122" s="24">
        <v>1317137</v>
      </c>
      <c r="BD122" s="24">
        <v>0</v>
      </c>
      <c r="BE122" s="24"/>
      <c r="BF122" s="24" t="s">
        <v>1113</v>
      </c>
      <c r="BG122" s="24">
        <v>1317137</v>
      </c>
      <c r="BH122" s="29">
        <v>1</v>
      </c>
      <c r="BI122" s="30">
        <v>1317137</v>
      </c>
      <c r="BJ122" s="31">
        <v>1</v>
      </c>
      <c r="BK122" s="27" t="s">
        <v>1988</v>
      </c>
      <c r="BL122" s="21" t="s">
        <v>65</v>
      </c>
      <c r="BM122" s="21" t="s">
        <v>1989</v>
      </c>
      <c r="BN122" s="21" t="s">
        <v>1990</v>
      </c>
      <c r="BO122" s="21">
        <v>623427391</v>
      </c>
      <c r="BP122" s="21" t="s">
        <v>1784</v>
      </c>
    </row>
    <row r="123" spans="1:68" x14ac:dyDescent="0.35">
      <c r="A123" s="32">
        <v>43994.411759259259</v>
      </c>
      <c r="B123" s="36" t="s">
        <v>65</v>
      </c>
      <c r="C123" s="22" t="s">
        <v>65</v>
      </c>
      <c r="D123" s="22"/>
      <c r="E123" s="23" t="s">
        <v>985</v>
      </c>
      <c r="F123" s="23" t="s">
        <v>974</v>
      </c>
      <c r="G123" s="23" t="s">
        <v>974</v>
      </c>
      <c r="H123" s="23" t="s">
        <v>974</v>
      </c>
      <c r="I123" s="21" t="s">
        <v>469</v>
      </c>
      <c r="J123" s="21" t="s">
        <v>435</v>
      </c>
      <c r="K123" s="21">
        <v>1</v>
      </c>
      <c r="L123" s="21" t="s">
        <v>1368</v>
      </c>
      <c r="M123" s="21" t="s">
        <v>1991</v>
      </c>
      <c r="N123" s="21" t="s">
        <v>1992</v>
      </c>
      <c r="O123" s="21" t="s">
        <v>1993</v>
      </c>
      <c r="P123" s="21" t="s">
        <v>1994</v>
      </c>
      <c r="Q123" s="21" t="s">
        <v>1995</v>
      </c>
      <c r="R123" s="21" t="s">
        <v>1996</v>
      </c>
      <c r="S123" s="21" t="s">
        <v>1997</v>
      </c>
      <c r="T123" s="24">
        <v>3558273</v>
      </c>
      <c r="U123" s="24">
        <v>32717</v>
      </c>
      <c r="V123" s="24">
        <v>1147</v>
      </c>
      <c r="W123" s="24">
        <v>343</v>
      </c>
      <c r="X123" s="24">
        <v>0</v>
      </c>
      <c r="Y123" s="24">
        <v>1085</v>
      </c>
      <c r="Z123" s="24">
        <v>22382</v>
      </c>
      <c r="AA123" s="24">
        <v>18710</v>
      </c>
      <c r="AB123" s="24">
        <v>0</v>
      </c>
      <c r="AC123" s="24">
        <v>0</v>
      </c>
      <c r="AD123" s="24">
        <v>25184</v>
      </c>
      <c r="AE123" s="24">
        <v>63633</v>
      </c>
      <c r="AF123" s="24">
        <v>0</v>
      </c>
      <c r="AG123" s="24">
        <v>0</v>
      </c>
      <c r="AH123" s="24">
        <v>0</v>
      </c>
      <c r="AI123" s="24">
        <v>0</v>
      </c>
      <c r="AJ123" s="24">
        <v>165201</v>
      </c>
      <c r="AK123" s="24">
        <v>6800</v>
      </c>
      <c r="AL123" s="24">
        <v>0</v>
      </c>
      <c r="AM123" s="24">
        <v>0</v>
      </c>
      <c r="AN123" s="24">
        <v>0</v>
      </c>
      <c r="AO123" s="24">
        <v>0</v>
      </c>
      <c r="AP123" s="24">
        <v>0</v>
      </c>
      <c r="AQ123" s="24">
        <v>159</v>
      </c>
      <c r="AR123" s="24">
        <v>40</v>
      </c>
      <c r="AS123" s="24">
        <v>987</v>
      </c>
      <c r="AT123" s="24">
        <v>7986</v>
      </c>
      <c r="AU123" s="24">
        <v>0</v>
      </c>
      <c r="AV123" s="24">
        <v>0</v>
      </c>
      <c r="AW123" s="24">
        <v>0</v>
      </c>
      <c r="AX123" s="24">
        <v>0</v>
      </c>
      <c r="AY123" s="24">
        <v>0</v>
      </c>
      <c r="AZ123" s="24">
        <v>108469</v>
      </c>
      <c r="BA123" s="24">
        <v>27117</v>
      </c>
      <c r="BB123" s="24">
        <v>64718</v>
      </c>
      <c r="BC123" s="24">
        <v>91835</v>
      </c>
      <c r="BD123" s="24">
        <v>0</v>
      </c>
      <c r="BE123" s="24"/>
      <c r="BF123" s="24"/>
      <c r="BG123" s="24">
        <v>91835</v>
      </c>
      <c r="BH123" s="29">
        <v>2.5808868515709727E-2</v>
      </c>
      <c r="BI123" s="30">
        <v>91835</v>
      </c>
      <c r="BJ123" s="31">
        <v>2.5808868515709727E-2</v>
      </c>
      <c r="BK123" s="27" t="s">
        <v>1998</v>
      </c>
      <c r="BL123" s="21" t="s">
        <v>65</v>
      </c>
      <c r="BM123" s="21" t="s">
        <v>1202</v>
      </c>
      <c r="BN123" s="21" t="s">
        <v>1999</v>
      </c>
      <c r="BO123" s="21">
        <v>623793165</v>
      </c>
      <c r="BP123" s="21" t="s">
        <v>2000</v>
      </c>
    </row>
    <row r="124" spans="1:68" x14ac:dyDescent="0.35">
      <c r="A124" s="32">
        <v>43994.576122685183</v>
      </c>
      <c r="B124" s="36" t="s">
        <v>65</v>
      </c>
      <c r="C124" s="22" t="s">
        <v>65</v>
      </c>
      <c r="D124" s="22"/>
      <c r="E124" s="23" t="s">
        <v>985</v>
      </c>
      <c r="F124" s="23" t="s">
        <v>974</v>
      </c>
      <c r="G124" s="23" t="s">
        <v>974</v>
      </c>
      <c r="H124" s="23" t="s">
        <v>974</v>
      </c>
      <c r="I124" s="21" t="s">
        <v>471</v>
      </c>
      <c r="J124" s="21" t="s">
        <v>891</v>
      </c>
      <c r="K124" s="21">
        <v>1</v>
      </c>
      <c r="L124" s="21" t="s">
        <v>1928</v>
      </c>
      <c r="M124" s="21" t="s">
        <v>2001</v>
      </c>
      <c r="N124" s="21" t="s">
        <v>2002</v>
      </c>
      <c r="O124" s="21" t="s">
        <v>2003</v>
      </c>
      <c r="P124" s="21" t="s">
        <v>1091</v>
      </c>
      <c r="Q124" s="21" t="s">
        <v>2004</v>
      </c>
      <c r="R124" s="21" t="s">
        <v>2005</v>
      </c>
      <c r="S124" s="21" t="s">
        <v>2006</v>
      </c>
      <c r="T124" s="24">
        <v>526009</v>
      </c>
      <c r="U124" s="24">
        <v>17034</v>
      </c>
      <c r="V124" s="24">
        <v>0</v>
      </c>
      <c r="W124" s="24">
        <v>0</v>
      </c>
      <c r="X124" s="24">
        <v>1000</v>
      </c>
      <c r="Y124" s="24">
        <v>33135</v>
      </c>
      <c r="Z124" s="24">
        <v>20000</v>
      </c>
      <c r="AA124" s="24">
        <v>20000</v>
      </c>
      <c r="AB124" s="24">
        <v>0</v>
      </c>
      <c r="AC124" s="24">
        <v>0</v>
      </c>
      <c r="AD124" s="24">
        <v>23750</v>
      </c>
      <c r="AE124" s="24">
        <v>100000</v>
      </c>
      <c r="AF124" s="24">
        <v>0</v>
      </c>
      <c r="AG124" s="24">
        <v>25500</v>
      </c>
      <c r="AH124" s="24">
        <v>0</v>
      </c>
      <c r="AI124" s="24">
        <v>0</v>
      </c>
      <c r="AJ124" s="24">
        <v>240419</v>
      </c>
      <c r="AK124" s="24">
        <v>12500</v>
      </c>
      <c r="AL124" s="24">
        <v>0</v>
      </c>
      <c r="AM124" s="24">
        <v>0</v>
      </c>
      <c r="AN124" s="24">
        <v>0</v>
      </c>
      <c r="AO124" s="24">
        <v>2000</v>
      </c>
      <c r="AP124" s="24">
        <v>0</v>
      </c>
      <c r="AQ124" s="24">
        <v>200</v>
      </c>
      <c r="AR124" s="24">
        <v>500</v>
      </c>
      <c r="AS124" s="24">
        <v>0</v>
      </c>
      <c r="AT124" s="24">
        <v>15200</v>
      </c>
      <c r="AU124" s="24">
        <v>1000</v>
      </c>
      <c r="AV124" s="24">
        <v>2200</v>
      </c>
      <c r="AW124" s="24">
        <v>0</v>
      </c>
      <c r="AX124" s="24">
        <v>500</v>
      </c>
      <c r="AY124" s="24">
        <v>3700</v>
      </c>
      <c r="AZ124" s="24">
        <v>97984</v>
      </c>
      <c r="BA124" s="24">
        <v>24496</v>
      </c>
      <c r="BB124" s="24">
        <v>161335</v>
      </c>
      <c r="BC124" s="24">
        <v>185831</v>
      </c>
      <c r="BD124" s="24">
        <v>15000</v>
      </c>
      <c r="BE124" s="24" t="s">
        <v>1007</v>
      </c>
      <c r="BF124" s="24"/>
      <c r="BG124" s="24">
        <v>200831</v>
      </c>
      <c r="BH124" s="29">
        <v>0.38180145206640953</v>
      </c>
      <c r="BI124" s="30">
        <v>200831</v>
      </c>
      <c r="BJ124" s="31">
        <v>0.38180145206640953</v>
      </c>
      <c r="BK124" s="27" t="s">
        <v>2007</v>
      </c>
      <c r="BL124" s="21" t="s">
        <v>65</v>
      </c>
      <c r="BM124" s="21" t="s">
        <v>1056</v>
      </c>
      <c r="BN124" s="21" t="s">
        <v>2008</v>
      </c>
      <c r="BO124" s="21">
        <v>623886572</v>
      </c>
      <c r="BP124" s="21" t="s">
        <v>1460</v>
      </c>
    </row>
    <row r="125" spans="1:68" x14ac:dyDescent="0.35">
      <c r="A125" s="20">
        <v>43987.570902777778</v>
      </c>
      <c r="B125" s="36" t="s">
        <v>65</v>
      </c>
      <c r="C125" s="22" t="s">
        <v>65</v>
      </c>
      <c r="D125" s="22"/>
      <c r="E125" s="23" t="s">
        <v>985</v>
      </c>
      <c r="F125" s="23" t="s">
        <v>974</v>
      </c>
      <c r="G125" s="23" t="s">
        <v>974</v>
      </c>
      <c r="H125" s="23" t="s">
        <v>974</v>
      </c>
      <c r="I125" s="21" t="s">
        <v>473</v>
      </c>
      <c r="J125" s="21" t="s">
        <v>921</v>
      </c>
      <c r="K125" s="21">
        <v>1</v>
      </c>
      <c r="L125" s="21" t="s">
        <v>2009</v>
      </c>
      <c r="M125" s="21" t="s">
        <v>2010</v>
      </c>
      <c r="N125" s="21" t="s">
        <v>2011</v>
      </c>
      <c r="O125" s="21" t="s">
        <v>2012</v>
      </c>
      <c r="P125" s="21" t="s">
        <v>2013</v>
      </c>
      <c r="Q125" s="21" t="s">
        <v>2014</v>
      </c>
      <c r="R125" s="21" t="s">
        <v>2015</v>
      </c>
      <c r="S125" s="21" t="s">
        <v>2016</v>
      </c>
      <c r="T125" s="24">
        <v>1610736</v>
      </c>
      <c r="U125" s="24">
        <v>1748</v>
      </c>
      <c r="V125" s="24">
        <v>0</v>
      </c>
      <c r="W125" s="24">
        <v>0</v>
      </c>
      <c r="X125" s="24">
        <v>0</v>
      </c>
      <c r="Y125" s="24">
        <v>7619</v>
      </c>
      <c r="Z125" s="24">
        <v>0</v>
      </c>
      <c r="AA125" s="24">
        <v>16725</v>
      </c>
      <c r="AB125" s="24">
        <v>0</v>
      </c>
      <c r="AC125" s="24">
        <v>0</v>
      </c>
      <c r="AD125" s="24">
        <v>14729</v>
      </c>
      <c r="AE125" s="24">
        <v>33765</v>
      </c>
      <c r="AF125" s="24">
        <v>0</v>
      </c>
      <c r="AG125" s="24">
        <v>0</v>
      </c>
      <c r="AH125" s="24">
        <v>0</v>
      </c>
      <c r="AI125" s="24">
        <v>0</v>
      </c>
      <c r="AJ125" s="24">
        <v>74586</v>
      </c>
      <c r="AK125" s="24">
        <v>0</v>
      </c>
      <c r="AL125" s="24">
        <v>0</v>
      </c>
      <c r="AM125" s="24">
        <v>0</v>
      </c>
      <c r="AN125" s="24">
        <v>0</v>
      </c>
      <c r="AO125" s="24">
        <v>0</v>
      </c>
      <c r="AP125" s="24">
        <v>0</v>
      </c>
      <c r="AQ125" s="24">
        <v>10937</v>
      </c>
      <c r="AR125" s="24">
        <v>0</v>
      </c>
      <c r="AS125" s="24">
        <v>0</v>
      </c>
      <c r="AT125" s="24">
        <v>10937</v>
      </c>
      <c r="AU125" s="24">
        <v>0</v>
      </c>
      <c r="AV125" s="24">
        <v>0</v>
      </c>
      <c r="AW125" s="24">
        <v>0</v>
      </c>
      <c r="AX125" s="24">
        <v>0</v>
      </c>
      <c r="AY125" s="24">
        <v>0</v>
      </c>
      <c r="AZ125" s="24">
        <v>44139</v>
      </c>
      <c r="BA125" s="24">
        <v>11035</v>
      </c>
      <c r="BB125" s="24">
        <v>41384</v>
      </c>
      <c r="BC125" s="24">
        <v>52419</v>
      </c>
      <c r="BD125" s="24">
        <v>0</v>
      </c>
      <c r="BE125" s="24"/>
      <c r="BF125" s="24"/>
      <c r="BG125" s="24">
        <v>52419</v>
      </c>
      <c r="BH125" s="29">
        <v>3.2543508060911289E-2</v>
      </c>
      <c r="BI125" s="30">
        <v>52419</v>
      </c>
      <c r="BJ125" s="31">
        <v>3.2543508060911289E-2</v>
      </c>
      <c r="BK125" s="27" t="s">
        <v>2017</v>
      </c>
      <c r="BL125" s="21" t="s">
        <v>65</v>
      </c>
      <c r="BM125" s="21" t="s">
        <v>1044</v>
      </c>
      <c r="BN125" s="21" t="s">
        <v>2018</v>
      </c>
      <c r="BO125" s="21">
        <v>621377918</v>
      </c>
      <c r="BP125" s="21" t="s">
        <v>1022</v>
      </c>
    </row>
    <row r="126" spans="1:68" x14ac:dyDescent="0.35">
      <c r="A126" s="32">
        <v>43994.485937500001</v>
      </c>
      <c r="B126" s="36" t="s">
        <v>65</v>
      </c>
      <c r="C126" s="22" t="s">
        <v>65</v>
      </c>
      <c r="D126" s="22"/>
      <c r="E126" s="23" t="s">
        <v>985</v>
      </c>
      <c r="F126" s="23" t="s">
        <v>974</v>
      </c>
      <c r="G126" s="23" t="s">
        <v>974</v>
      </c>
      <c r="H126" s="23" t="s">
        <v>974</v>
      </c>
      <c r="I126" s="21" t="s">
        <v>475</v>
      </c>
      <c r="J126" s="21" t="s">
        <v>891</v>
      </c>
      <c r="K126" s="21">
        <v>1</v>
      </c>
      <c r="L126" s="21" t="s">
        <v>2019</v>
      </c>
      <c r="M126" s="21" t="s">
        <v>2020</v>
      </c>
      <c r="N126" s="21" t="s">
        <v>2021</v>
      </c>
      <c r="O126" s="21" t="s">
        <v>2022</v>
      </c>
      <c r="P126" s="21" t="s">
        <v>2019</v>
      </c>
      <c r="Q126" s="21" t="s">
        <v>2020</v>
      </c>
      <c r="R126" s="21" t="s">
        <v>2021</v>
      </c>
      <c r="S126" s="21" t="s">
        <v>2022</v>
      </c>
      <c r="T126" s="24">
        <v>422059</v>
      </c>
      <c r="U126" s="24">
        <v>52000</v>
      </c>
      <c r="V126" s="24">
        <v>0</v>
      </c>
      <c r="W126" s="24">
        <v>0</v>
      </c>
      <c r="X126" s="24">
        <v>0</v>
      </c>
      <c r="Y126" s="24">
        <v>7500</v>
      </c>
      <c r="Z126" s="24">
        <v>0</v>
      </c>
      <c r="AA126" s="24">
        <v>750</v>
      </c>
      <c r="AB126" s="24">
        <v>0</v>
      </c>
      <c r="AC126" s="24">
        <v>0</v>
      </c>
      <c r="AD126" s="24">
        <v>3300</v>
      </c>
      <c r="AE126" s="24">
        <v>0</v>
      </c>
      <c r="AF126" s="24">
        <v>0</v>
      </c>
      <c r="AG126" s="24">
        <v>0</v>
      </c>
      <c r="AH126" s="24">
        <v>0</v>
      </c>
      <c r="AI126" s="24">
        <v>0</v>
      </c>
      <c r="AJ126" s="24">
        <v>63550</v>
      </c>
      <c r="AK126" s="24">
        <v>0</v>
      </c>
      <c r="AL126" s="24">
        <v>0</v>
      </c>
      <c r="AM126" s="24">
        <v>0</v>
      </c>
      <c r="AN126" s="24">
        <v>0</v>
      </c>
      <c r="AO126" s="24">
        <v>0</v>
      </c>
      <c r="AP126" s="24">
        <v>0</v>
      </c>
      <c r="AQ126" s="24">
        <v>0</v>
      </c>
      <c r="AR126" s="24">
        <v>0</v>
      </c>
      <c r="AS126" s="24">
        <v>0</v>
      </c>
      <c r="AT126" s="24">
        <v>0</v>
      </c>
      <c r="AU126" s="24">
        <v>0</v>
      </c>
      <c r="AV126" s="24">
        <v>0</v>
      </c>
      <c r="AW126" s="24">
        <v>0</v>
      </c>
      <c r="AX126" s="24">
        <v>0</v>
      </c>
      <c r="AY126" s="24">
        <v>0</v>
      </c>
      <c r="AZ126" s="24">
        <v>56050</v>
      </c>
      <c r="BA126" s="24">
        <v>14013</v>
      </c>
      <c r="BB126" s="24">
        <v>7500</v>
      </c>
      <c r="BC126" s="24">
        <v>21513</v>
      </c>
      <c r="BD126" s="24">
        <v>2500</v>
      </c>
      <c r="BE126" s="24" t="s">
        <v>1007</v>
      </c>
      <c r="BF126" s="24"/>
      <c r="BG126" s="24">
        <v>24013</v>
      </c>
      <c r="BH126" s="29">
        <v>5.6894889103182258E-2</v>
      </c>
      <c r="BI126" s="30">
        <v>24013</v>
      </c>
      <c r="BJ126" s="31">
        <v>5.6894889103182258E-2</v>
      </c>
      <c r="BK126" s="27" t="s">
        <v>2023</v>
      </c>
      <c r="BL126" s="21" t="s">
        <v>65</v>
      </c>
      <c r="BM126" s="21" t="s">
        <v>1044</v>
      </c>
      <c r="BN126" s="21" t="s">
        <v>2024</v>
      </c>
      <c r="BO126" s="21">
        <v>623836710</v>
      </c>
      <c r="BP126" s="21" t="s">
        <v>1022</v>
      </c>
    </row>
    <row r="127" spans="1:68" x14ac:dyDescent="0.35">
      <c r="A127" s="32">
        <v>43994.622986111113</v>
      </c>
      <c r="B127" s="36" t="s">
        <v>65</v>
      </c>
      <c r="C127" s="22" t="s">
        <v>65</v>
      </c>
      <c r="D127" s="22"/>
      <c r="E127" s="23" t="s">
        <v>985</v>
      </c>
      <c r="F127" s="23" t="s">
        <v>974</v>
      </c>
      <c r="G127" s="23" t="s">
        <v>974</v>
      </c>
      <c r="H127" s="23" t="s">
        <v>974</v>
      </c>
      <c r="I127" s="21" t="s">
        <v>477</v>
      </c>
      <c r="J127" s="21" t="s">
        <v>921</v>
      </c>
      <c r="K127" s="21">
        <v>1</v>
      </c>
      <c r="L127" s="21" t="s">
        <v>2025</v>
      </c>
      <c r="M127" s="21" t="s">
        <v>2026</v>
      </c>
      <c r="N127" s="21" t="s">
        <v>2027</v>
      </c>
      <c r="O127" s="21" t="s">
        <v>2028</v>
      </c>
      <c r="P127" s="21" t="s">
        <v>2029</v>
      </c>
      <c r="Q127" s="21" t="s">
        <v>2030</v>
      </c>
      <c r="R127" s="21" t="s">
        <v>2031</v>
      </c>
      <c r="S127" s="21" t="s">
        <v>2032</v>
      </c>
      <c r="T127" s="24">
        <v>1759828</v>
      </c>
      <c r="U127" s="24">
        <v>107497</v>
      </c>
      <c r="V127" s="24">
        <v>0</v>
      </c>
      <c r="W127" s="24">
        <v>0</v>
      </c>
      <c r="X127" s="24">
        <v>0</v>
      </c>
      <c r="Y127" s="24">
        <v>102632</v>
      </c>
      <c r="Z127" s="24">
        <v>0</v>
      </c>
      <c r="AA127" s="24">
        <v>274907</v>
      </c>
      <c r="AB127" s="24">
        <v>0</v>
      </c>
      <c r="AC127" s="24">
        <v>0</v>
      </c>
      <c r="AD127" s="24">
        <v>21690</v>
      </c>
      <c r="AE127" s="24">
        <v>195773</v>
      </c>
      <c r="AF127" s="24">
        <v>0</v>
      </c>
      <c r="AG127" s="24">
        <v>27000</v>
      </c>
      <c r="AH127" s="24">
        <v>0</v>
      </c>
      <c r="AI127" s="24">
        <v>0</v>
      </c>
      <c r="AJ127" s="24">
        <v>729499</v>
      </c>
      <c r="AK127" s="24">
        <v>0</v>
      </c>
      <c r="AL127" s="24">
        <v>0</v>
      </c>
      <c r="AM127" s="24">
        <v>0</v>
      </c>
      <c r="AN127" s="24">
        <v>0</v>
      </c>
      <c r="AO127" s="24">
        <v>0</v>
      </c>
      <c r="AP127" s="24">
        <v>0</v>
      </c>
      <c r="AQ127" s="24">
        <v>1025</v>
      </c>
      <c r="AR127" s="24">
        <v>0</v>
      </c>
      <c r="AS127" s="24">
        <v>0</v>
      </c>
      <c r="AT127" s="24">
        <v>1025</v>
      </c>
      <c r="AU127" s="24">
        <v>0</v>
      </c>
      <c r="AV127" s="24">
        <v>0</v>
      </c>
      <c r="AW127" s="24">
        <v>0</v>
      </c>
      <c r="AX127" s="24">
        <v>0</v>
      </c>
      <c r="AY127" s="24">
        <v>0</v>
      </c>
      <c r="AZ127" s="24">
        <v>405119</v>
      </c>
      <c r="BA127" s="24">
        <v>101280</v>
      </c>
      <c r="BB127" s="24">
        <v>325405</v>
      </c>
      <c r="BC127" s="24">
        <v>426685</v>
      </c>
      <c r="BD127" s="24">
        <v>12654</v>
      </c>
      <c r="BE127" s="24"/>
      <c r="BF127" s="24"/>
      <c r="BG127" s="24">
        <v>439339</v>
      </c>
      <c r="BH127" s="29">
        <v>0.24964882931741056</v>
      </c>
      <c r="BI127" s="30">
        <v>439339</v>
      </c>
      <c r="BJ127" s="31">
        <v>0.24964882931741056</v>
      </c>
      <c r="BK127" s="27" t="s">
        <v>2033</v>
      </c>
      <c r="BL127" s="21" t="s">
        <v>65</v>
      </c>
      <c r="BM127" s="21" t="s">
        <v>1044</v>
      </c>
      <c r="BN127" s="21" t="s">
        <v>2034</v>
      </c>
      <c r="BO127" s="21">
        <v>623911386</v>
      </c>
      <c r="BP127" s="21" t="s">
        <v>1414</v>
      </c>
    </row>
    <row r="128" spans="1:68" x14ac:dyDescent="0.35">
      <c r="A128" s="20">
        <v>43986.543888888889</v>
      </c>
      <c r="B128" s="36" t="s">
        <v>65</v>
      </c>
      <c r="C128" s="22" t="s">
        <v>65</v>
      </c>
      <c r="D128" s="22"/>
      <c r="E128" s="23" t="s">
        <v>985</v>
      </c>
      <c r="F128" s="23" t="s">
        <v>974</v>
      </c>
      <c r="G128" s="23" t="s">
        <v>974</v>
      </c>
      <c r="H128" s="23" t="s">
        <v>974</v>
      </c>
      <c r="I128" s="21" t="s">
        <v>481</v>
      </c>
      <c r="J128" s="21" t="s">
        <v>928</v>
      </c>
      <c r="K128" s="21">
        <v>1</v>
      </c>
      <c r="L128" s="21" t="s">
        <v>1012</v>
      </c>
      <c r="M128" s="21" t="s">
        <v>2035</v>
      </c>
      <c r="N128" s="21" t="s">
        <v>2036</v>
      </c>
      <c r="O128" s="21" t="s">
        <v>2037</v>
      </c>
      <c r="P128" s="21" t="s">
        <v>2038</v>
      </c>
      <c r="Q128" s="21" t="s">
        <v>2039</v>
      </c>
      <c r="R128" s="21" t="s">
        <v>2036</v>
      </c>
      <c r="S128" s="21" t="s">
        <v>2040</v>
      </c>
      <c r="T128" s="24">
        <v>192382</v>
      </c>
      <c r="U128" s="24">
        <v>0</v>
      </c>
      <c r="V128" s="24">
        <v>0</v>
      </c>
      <c r="W128" s="24">
        <v>0</v>
      </c>
      <c r="X128" s="24">
        <v>1000</v>
      </c>
      <c r="Y128" s="24">
        <v>15000</v>
      </c>
      <c r="Z128" s="24">
        <v>0</v>
      </c>
      <c r="AA128" s="24">
        <v>4000</v>
      </c>
      <c r="AB128" s="24">
        <v>0</v>
      </c>
      <c r="AC128" s="24">
        <v>0</v>
      </c>
      <c r="AD128" s="24">
        <v>7000</v>
      </c>
      <c r="AE128" s="24">
        <v>0</v>
      </c>
      <c r="AF128" s="24">
        <v>0</v>
      </c>
      <c r="AG128" s="24">
        <v>0</v>
      </c>
      <c r="AH128" s="24">
        <v>0</v>
      </c>
      <c r="AI128" s="24">
        <v>0</v>
      </c>
      <c r="AJ128" s="24">
        <v>27000</v>
      </c>
      <c r="AK128" s="24">
        <v>5000</v>
      </c>
      <c r="AL128" s="24">
        <v>0</v>
      </c>
      <c r="AM128" s="24">
        <v>0</v>
      </c>
      <c r="AN128" s="24">
        <v>0</v>
      </c>
      <c r="AO128" s="24">
        <v>0</v>
      </c>
      <c r="AP128" s="24">
        <v>0</v>
      </c>
      <c r="AQ128" s="24">
        <v>1000</v>
      </c>
      <c r="AR128" s="24">
        <v>0</v>
      </c>
      <c r="AS128" s="24">
        <v>0</v>
      </c>
      <c r="AT128" s="24">
        <v>6000</v>
      </c>
      <c r="AU128" s="24">
        <v>0</v>
      </c>
      <c r="AV128" s="24">
        <v>0</v>
      </c>
      <c r="AW128" s="24">
        <v>0</v>
      </c>
      <c r="AX128" s="24">
        <v>0</v>
      </c>
      <c r="AY128" s="24">
        <v>0</v>
      </c>
      <c r="AZ128" s="24">
        <v>18000</v>
      </c>
      <c r="BA128" s="24">
        <v>4500</v>
      </c>
      <c r="BB128" s="24">
        <v>15000</v>
      </c>
      <c r="BC128" s="24">
        <v>19500</v>
      </c>
      <c r="BD128" s="24">
        <v>2500</v>
      </c>
      <c r="BE128" s="24" t="s">
        <v>1007</v>
      </c>
      <c r="BF128" s="24"/>
      <c r="BG128" s="24">
        <v>22000</v>
      </c>
      <c r="BH128" s="29">
        <v>0.11435581291389008</v>
      </c>
      <c r="BI128" s="30">
        <v>22000</v>
      </c>
      <c r="BJ128" s="31">
        <v>0.11435581291389008</v>
      </c>
      <c r="BK128" s="27" t="s">
        <v>2041</v>
      </c>
      <c r="BL128" s="21" t="s">
        <v>65</v>
      </c>
      <c r="BM128" s="21" t="s">
        <v>1056</v>
      </c>
      <c r="BN128" s="21" t="s">
        <v>2042</v>
      </c>
      <c r="BO128" s="21">
        <v>620967162</v>
      </c>
      <c r="BP128" s="21" t="s">
        <v>2043</v>
      </c>
    </row>
    <row r="129" spans="1:68" x14ac:dyDescent="0.35">
      <c r="A129" s="20">
        <v>43993.656840277778</v>
      </c>
      <c r="B129" s="36" t="s">
        <v>65</v>
      </c>
      <c r="C129" s="22" t="s">
        <v>65</v>
      </c>
      <c r="D129" s="22"/>
      <c r="E129" s="23" t="s">
        <v>985</v>
      </c>
      <c r="F129" s="23" t="s">
        <v>974</v>
      </c>
      <c r="G129" s="23" t="s">
        <v>974</v>
      </c>
      <c r="H129" s="23" t="s">
        <v>974</v>
      </c>
      <c r="I129" s="21" t="s">
        <v>483</v>
      </c>
      <c r="J129" s="21" t="s">
        <v>389</v>
      </c>
      <c r="K129" s="21">
        <v>1</v>
      </c>
      <c r="L129" s="21" t="s">
        <v>2044</v>
      </c>
      <c r="M129" s="21" t="s">
        <v>2045</v>
      </c>
      <c r="N129" s="21" t="s">
        <v>2046</v>
      </c>
      <c r="O129" s="21" t="s">
        <v>2047</v>
      </c>
      <c r="P129" s="21" t="s">
        <v>1281</v>
      </c>
      <c r="Q129" s="21" t="s">
        <v>2045</v>
      </c>
      <c r="R129" s="21" t="s">
        <v>2046</v>
      </c>
      <c r="S129" s="21" t="s">
        <v>2047</v>
      </c>
      <c r="T129" s="24">
        <v>1242459</v>
      </c>
      <c r="U129" s="24">
        <v>0</v>
      </c>
      <c r="V129" s="24">
        <v>4985</v>
      </c>
      <c r="W129" s="24">
        <v>0</v>
      </c>
      <c r="X129" s="24">
        <v>0</v>
      </c>
      <c r="Y129" s="24">
        <v>40052</v>
      </c>
      <c r="Z129" s="24">
        <v>29382</v>
      </c>
      <c r="AA129" s="24">
        <v>45879</v>
      </c>
      <c r="AB129" s="24">
        <v>7411</v>
      </c>
      <c r="AC129" s="24">
        <v>5200</v>
      </c>
      <c r="AD129" s="24">
        <v>53440</v>
      </c>
      <c r="AE129" s="24">
        <v>7159</v>
      </c>
      <c r="AF129" s="24">
        <v>150</v>
      </c>
      <c r="AG129" s="24">
        <v>0</v>
      </c>
      <c r="AH129" s="24">
        <v>0</v>
      </c>
      <c r="AI129" s="24">
        <v>0</v>
      </c>
      <c r="AJ129" s="24">
        <v>193658</v>
      </c>
      <c r="AK129" s="24">
        <v>40422</v>
      </c>
      <c r="AL129" s="24">
        <v>0</v>
      </c>
      <c r="AM129" s="24">
        <v>0</v>
      </c>
      <c r="AN129" s="24">
        <v>0</v>
      </c>
      <c r="AO129" s="24">
        <v>0</v>
      </c>
      <c r="AP129" s="24">
        <v>0</v>
      </c>
      <c r="AQ129" s="24">
        <v>76148</v>
      </c>
      <c r="AR129" s="24">
        <v>4000</v>
      </c>
      <c r="AS129" s="24">
        <v>0</v>
      </c>
      <c r="AT129" s="24">
        <v>120570</v>
      </c>
      <c r="AU129" s="24">
        <v>6658</v>
      </c>
      <c r="AV129" s="24">
        <v>0</v>
      </c>
      <c r="AW129" s="24">
        <v>0</v>
      </c>
      <c r="AX129" s="24">
        <v>0</v>
      </c>
      <c r="AY129" s="24">
        <v>6658</v>
      </c>
      <c r="AZ129" s="24">
        <v>260914</v>
      </c>
      <c r="BA129" s="24">
        <v>65229</v>
      </c>
      <c r="BB129" s="24">
        <v>59972</v>
      </c>
      <c r="BC129" s="24">
        <v>125201</v>
      </c>
      <c r="BD129" s="24">
        <v>474799</v>
      </c>
      <c r="BE129" s="24" t="s">
        <v>1031</v>
      </c>
      <c r="BF129" s="24"/>
      <c r="BG129" s="24">
        <v>600000</v>
      </c>
      <c r="BH129" s="29">
        <v>0.48291331947372107</v>
      </c>
      <c r="BI129" s="30">
        <v>600000</v>
      </c>
      <c r="BJ129" s="31">
        <v>0.48291331947372107</v>
      </c>
      <c r="BK129" s="27" t="s">
        <v>2048</v>
      </c>
      <c r="BL129" s="21" t="s">
        <v>65</v>
      </c>
      <c r="BM129" s="21" t="s">
        <v>1056</v>
      </c>
      <c r="BN129" s="21" t="s">
        <v>2049</v>
      </c>
      <c r="BO129" s="21">
        <v>623534588</v>
      </c>
      <c r="BP129" s="21" t="s">
        <v>1022</v>
      </c>
    </row>
    <row r="130" spans="1:68" x14ac:dyDescent="0.35">
      <c r="A130" s="20">
        <v>43993.611307870371</v>
      </c>
      <c r="B130" s="36" t="s">
        <v>65</v>
      </c>
      <c r="C130" s="22" t="s">
        <v>65</v>
      </c>
      <c r="D130" s="22"/>
      <c r="E130" s="23" t="s">
        <v>985</v>
      </c>
      <c r="F130" s="23" t="s">
        <v>974</v>
      </c>
      <c r="G130" s="23" t="s">
        <v>974</v>
      </c>
      <c r="H130" s="23" t="s">
        <v>974</v>
      </c>
      <c r="I130" s="21" t="s">
        <v>491</v>
      </c>
      <c r="J130" s="21" t="s">
        <v>925</v>
      </c>
      <c r="K130" s="21">
        <v>1</v>
      </c>
      <c r="L130" s="21" t="s">
        <v>2050</v>
      </c>
      <c r="M130" s="21" t="s">
        <v>2051</v>
      </c>
      <c r="N130" s="21" t="s">
        <v>2052</v>
      </c>
      <c r="O130" s="21" t="s">
        <v>2053</v>
      </c>
      <c r="P130" s="21" t="s">
        <v>2050</v>
      </c>
      <c r="Q130" s="21" t="s">
        <v>2051</v>
      </c>
      <c r="R130" s="21" t="s">
        <v>2052</v>
      </c>
      <c r="S130" s="21" t="s">
        <v>2053</v>
      </c>
      <c r="T130" s="24">
        <v>261417</v>
      </c>
      <c r="U130" s="24">
        <v>13359</v>
      </c>
      <c r="V130" s="24">
        <v>0</v>
      </c>
      <c r="W130" s="24">
        <v>0</v>
      </c>
      <c r="X130" s="24">
        <v>4800</v>
      </c>
      <c r="Y130" s="24">
        <v>3905</v>
      </c>
      <c r="Z130" s="24">
        <v>0</v>
      </c>
      <c r="AA130" s="24">
        <v>1122</v>
      </c>
      <c r="AB130" s="24">
        <v>915</v>
      </c>
      <c r="AC130" s="24">
        <v>0</v>
      </c>
      <c r="AD130" s="24">
        <v>0</v>
      </c>
      <c r="AE130" s="24">
        <v>0</v>
      </c>
      <c r="AF130" s="24">
        <v>0</v>
      </c>
      <c r="AG130" s="24">
        <v>0</v>
      </c>
      <c r="AH130" s="24">
        <v>0</v>
      </c>
      <c r="AI130" s="24">
        <v>0</v>
      </c>
      <c r="AJ130" s="24">
        <v>24101</v>
      </c>
      <c r="AK130" s="24">
        <v>0</v>
      </c>
      <c r="AL130" s="24">
        <v>0</v>
      </c>
      <c r="AM130" s="24">
        <v>0</v>
      </c>
      <c r="AN130" s="24">
        <v>0</v>
      </c>
      <c r="AO130" s="24">
        <v>230</v>
      </c>
      <c r="AP130" s="24">
        <v>0</v>
      </c>
      <c r="AQ130" s="24">
        <v>0</v>
      </c>
      <c r="AR130" s="24">
        <v>0</v>
      </c>
      <c r="AS130" s="24">
        <v>0</v>
      </c>
      <c r="AT130" s="24">
        <v>230</v>
      </c>
      <c r="AU130" s="24">
        <v>1069</v>
      </c>
      <c r="AV130" s="24">
        <v>0</v>
      </c>
      <c r="AW130" s="24">
        <v>0</v>
      </c>
      <c r="AX130" s="24">
        <v>0</v>
      </c>
      <c r="AY130" s="24">
        <v>1069</v>
      </c>
      <c r="AZ130" s="24">
        <v>20580</v>
      </c>
      <c r="BA130" s="24">
        <v>5145</v>
      </c>
      <c r="BB130" s="24">
        <v>4820</v>
      </c>
      <c r="BC130" s="24">
        <v>9965</v>
      </c>
      <c r="BD130" s="24">
        <v>1056</v>
      </c>
      <c r="BE130" s="24" t="s">
        <v>988</v>
      </c>
      <c r="BF130" s="24"/>
      <c r="BG130" s="24">
        <v>11021</v>
      </c>
      <c r="BH130" s="29">
        <v>4.2158696641763922E-2</v>
      </c>
      <c r="BI130" s="30">
        <v>11021</v>
      </c>
      <c r="BJ130" s="31">
        <v>4.2158696641763922E-2</v>
      </c>
      <c r="BK130" s="27" t="s">
        <v>2054</v>
      </c>
      <c r="BL130" s="21" t="s">
        <v>65</v>
      </c>
      <c r="BM130" s="21" t="s">
        <v>1115</v>
      </c>
      <c r="BN130" s="21" t="s">
        <v>2055</v>
      </c>
      <c r="BO130" s="21">
        <v>623505411</v>
      </c>
      <c r="BP130" s="21" t="s">
        <v>2056</v>
      </c>
    </row>
    <row r="131" spans="1:68" x14ac:dyDescent="0.35">
      <c r="A131" s="20">
        <v>43991.656226851846</v>
      </c>
      <c r="B131" s="36" t="s">
        <v>65</v>
      </c>
      <c r="C131" s="22" t="s">
        <v>65</v>
      </c>
      <c r="D131" s="22"/>
      <c r="E131" s="23" t="s">
        <v>985</v>
      </c>
      <c r="F131" s="23" t="s">
        <v>974</v>
      </c>
      <c r="G131" s="23" t="s">
        <v>974</v>
      </c>
      <c r="H131" s="23" t="s">
        <v>974</v>
      </c>
      <c r="I131" s="21" t="s">
        <v>495</v>
      </c>
      <c r="J131" s="21" t="s">
        <v>925</v>
      </c>
      <c r="K131" s="21">
        <v>1</v>
      </c>
      <c r="L131" s="21" t="s">
        <v>2057</v>
      </c>
      <c r="M131" s="21" t="s">
        <v>2058</v>
      </c>
      <c r="N131" s="21" t="s">
        <v>2059</v>
      </c>
      <c r="O131" s="21" t="s">
        <v>2060</v>
      </c>
      <c r="P131" s="21" t="s">
        <v>1566</v>
      </c>
      <c r="Q131" s="21" t="s">
        <v>2058</v>
      </c>
      <c r="R131" s="21" t="s">
        <v>2059</v>
      </c>
      <c r="S131" s="21" t="s">
        <v>2060</v>
      </c>
      <c r="T131" s="24">
        <v>503878</v>
      </c>
      <c r="U131" s="24">
        <v>1082</v>
      </c>
      <c r="V131" s="24">
        <v>0</v>
      </c>
      <c r="W131" s="24">
        <v>0</v>
      </c>
      <c r="X131" s="24">
        <v>0</v>
      </c>
      <c r="Y131" s="24">
        <v>20000</v>
      </c>
      <c r="Z131" s="24">
        <v>0</v>
      </c>
      <c r="AA131" s="24">
        <v>180000</v>
      </c>
      <c r="AB131" s="24">
        <v>0</v>
      </c>
      <c r="AC131" s="24">
        <v>0</v>
      </c>
      <c r="AD131" s="24">
        <v>50000</v>
      </c>
      <c r="AE131" s="24">
        <v>12250</v>
      </c>
      <c r="AF131" s="24">
        <v>0</v>
      </c>
      <c r="AG131" s="24">
        <v>25000</v>
      </c>
      <c r="AH131" s="24">
        <v>0</v>
      </c>
      <c r="AI131" s="24">
        <v>0</v>
      </c>
      <c r="AJ131" s="24">
        <v>288332</v>
      </c>
      <c r="AK131" s="24">
        <v>0</v>
      </c>
      <c r="AL131" s="24">
        <v>0</v>
      </c>
      <c r="AM131" s="24">
        <v>0</v>
      </c>
      <c r="AN131" s="24">
        <v>50000</v>
      </c>
      <c r="AO131" s="24">
        <v>0</v>
      </c>
      <c r="AP131" s="24">
        <v>0</v>
      </c>
      <c r="AQ131" s="24">
        <v>2500</v>
      </c>
      <c r="AR131" s="24">
        <v>0</v>
      </c>
      <c r="AS131" s="24">
        <v>2500</v>
      </c>
      <c r="AT131" s="24">
        <v>55000</v>
      </c>
      <c r="AU131" s="24">
        <v>300000</v>
      </c>
      <c r="AV131" s="24">
        <v>5000</v>
      </c>
      <c r="AW131" s="24">
        <v>25000</v>
      </c>
      <c r="AX131" s="24">
        <v>0</v>
      </c>
      <c r="AY131" s="24">
        <v>330000</v>
      </c>
      <c r="AZ131" s="24">
        <v>536082</v>
      </c>
      <c r="BA131" s="24">
        <v>134021</v>
      </c>
      <c r="BB131" s="24">
        <v>137250</v>
      </c>
      <c r="BC131" s="24">
        <v>271271</v>
      </c>
      <c r="BD131" s="24">
        <v>0</v>
      </c>
      <c r="BE131" s="24"/>
      <c r="BF131" s="24"/>
      <c r="BG131" s="24">
        <v>271271</v>
      </c>
      <c r="BH131" s="29">
        <v>0.53836642996915918</v>
      </c>
      <c r="BI131" s="30">
        <v>271271</v>
      </c>
      <c r="BJ131" s="31">
        <v>0.53836642996915918</v>
      </c>
      <c r="BK131" s="27" t="s">
        <v>2061</v>
      </c>
      <c r="BL131" s="21" t="s">
        <v>65</v>
      </c>
      <c r="BM131" s="21" t="s">
        <v>1044</v>
      </c>
      <c r="BN131" s="21" t="s">
        <v>2062</v>
      </c>
      <c r="BO131" s="21">
        <v>622677266</v>
      </c>
      <c r="BP131" s="21" t="s">
        <v>2063</v>
      </c>
    </row>
    <row r="132" spans="1:68" x14ac:dyDescent="0.35">
      <c r="A132" s="20">
        <v>43986.647303240738</v>
      </c>
      <c r="B132" s="36" t="s">
        <v>65</v>
      </c>
      <c r="C132" s="22" t="s">
        <v>65</v>
      </c>
      <c r="D132" s="22"/>
      <c r="E132" s="23" t="s">
        <v>985</v>
      </c>
      <c r="F132" s="23" t="s">
        <v>974</v>
      </c>
      <c r="G132" s="23" t="s">
        <v>974</v>
      </c>
      <c r="H132" s="23" t="s">
        <v>974</v>
      </c>
      <c r="I132" s="21" t="s">
        <v>497</v>
      </c>
      <c r="J132" s="21" t="s">
        <v>891</v>
      </c>
      <c r="K132" s="21">
        <v>1</v>
      </c>
      <c r="L132" s="21" t="s">
        <v>1760</v>
      </c>
      <c r="M132" s="21" t="s">
        <v>2064</v>
      </c>
      <c r="N132" s="21" t="s">
        <v>2065</v>
      </c>
      <c r="O132" s="21" t="s">
        <v>2066</v>
      </c>
      <c r="P132" s="21" t="s">
        <v>1760</v>
      </c>
      <c r="Q132" s="21" t="s">
        <v>2064</v>
      </c>
      <c r="R132" s="21" t="s">
        <v>2065</v>
      </c>
      <c r="S132" s="21" t="s">
        <v>2066</v>
      </c>
      <c r="T132" s="24">
        <v>1004583</v>
      </c>
      <c r="U132" s="24">
        <v>14648</v>
      </c>
      <c r="V132" s="24">
        <v>0</v>
      </c>
      <c r="W132" s="24">
        <v>0</v>
      </c>
      <c r="X132" s="24">
        <v>2994</v>
      </c>
      <c r="Y132" s="24">
        <v>9243</v>
      </c>
      <c r="Z132" s="24">
        <v>0</v>
      </c>
      <c r="AA132" s="24">
        <v>13507</v>
      </c>
      <c r="AB132" s="24">
        <v>0</v>
      </c>
      <c r="AC132" s="24">
        <v>0</v>
      </c>
      <c r="AD132" s="24">
        <v>61076</v>
      </c>
      <c r="AE132" s="24">
        <v>160969</v>
      </c>
      <c r="AF132" s="24">
        <v>0</v>
      </c>
      <c r="AG132" s="24">
        <v>32128</v>
      </c>
      <c r="AH132" s="24">
        <v>0</v>
      </c>
      <c r="AI132" s="24">
        <v>0</v>
      </c>
      <c r="AJ132" s="24">
        <v>294565</v>
      </c>
      <c r="AK132" s="24">
        <v>0</v>
      </c>
      <c r="AL132" s="24">
        <v>0</v>
      </c>
      <c r="AM132" s="24">
        <v>0</v>
      </c>
      <c r="AN132" s="24">
        <v>0</v>
      </c>
      <c r="AO132" s="24">
        <v>0</v>
      </c>
      <c r="AP132" s="24">
        <v>0</v>
      </c>
      <c r="AQ132" s="24">
        <v>0</v>
      </c>
      <c r="AR132" s="24">
        <v>0</v>
      </c>
      <c r="AS132" s="24">
        <v>0</v>
      </c>
      <c r="AT132" s="24">
        <v>0</v>
      </c>
      <c r="AU132" s="24">
        <v>0</v>
      </c>
      <c r="AV132" s="24">
        <v>0</v>
      </c>
      <c r="AW132" s="24">
        <v>0</v>
      </c>
      <c r="AX132" s="24">
        <v>0</v>
      </c>
      <c r="AY132" s="24">
        <v>0</v>
      </c>
      <c r="AZ132" s="24">
        <v>92225</v>
      </c>
      <c r="BA132" s="24">
        <v>23056</v>
      </c>
      <c r="BB132" s="24">
        <v>202340</v>
      </c>
      <c r="BC132" s="24">
        <v>225396</v>
      </c>
      <c r="BD132" s="24">
        <v>0</v>
      </c>
      <c r="BE132" s="24"/>
      <c r="BF132" s="24"/>
      <c r="BG132" s="24">
        <v>225396</v>
      </c>
      <c r="BH132" s="29">
        <v>0.22436772272674332</v>
      </c>
      <c r="BI132" s="30">
        <v>225396</v>
      </c>
      <c r="BJ132" s="31">
        <v>0.22436772272674332</v>
      </c>
      <c r="BK132" s="27" t="s">
        <v>2067</v>
      </c>
      <c r="BL132" s="21" t="s">
        <v>65</v>
      </c>
      <c r="BM132" s="21" t="s">
        <v>1115</v>
      </c>
      <c r="BN132" s="21" t="s">
        <v>2068</v>
      </c>
      <c r="BO132" s="21">
        <v>621026839</v>
      </c>
      <c r="BP132" s="21" t="s">
        <v>2069</v>
      </c>
    </row>
    <row r="133" spans="1:68" x14ac:dyDescent="0.35">
      <c r="A133" s="20">
        <v>43992.657233796293</v>
      </c>
      <c r="B133" s="36" t="s">
        <v>65</v>
      </c>
      <c r="C133" s="22" t="s">
        <v>65</v>
      </c>
      <c r="D133" s="22"/>
      <c r="E133" s="23" t="s">
        <v>985</v>
      </c>
      <c r="F133" s="23" t="s">
        <v>974</v>
      </c>
      <c r="G133" s="23" t="s">
        <v>974</v>
      </c>
      <c r="H133" s="23" t="s">
        <v>974</v>
      </c>
      <c r="I133" s="21" t="s">
        <v>499</v>
      </c>
      <c r="J133" s="21" t="s">
        <v>925</v>
      </c>
      <c r="K133" s="21">
        <v>1</v>
      </c>
      <c r="L133" s="21" t="s">
        <v>2070</v>
      </c>
      <c r="M133" s="21" t="s">
        <v>2071</v>
      </c>
      <c r="N133" s="21" t="s">
        <v>2072</v>
      </c>
      <c r="O133" s="21" t="s">
        <v>2073</v>
      </c>
      <c r="P133" s="21" t="s">
        <v>2074</v>
      </c>
      <c r="Q133" s="21" t="s">
        <v>2071</v>
      </c>
      <c r="R133" s="21" t="s">
        <v>2072</v>
      </c>
      <c r="S133" s="21" t="s">
        <v>2073</v>
      </c>
      <c r="T133" s="24">
        <v>437665</v>
      </c>
      <c r="U133" s="24">
        <v>1681</v>
      </c>
      <c r="V133" s="24">
        <v>0</v>
      </c>
      <c r="W133" s="24">
        <v>0</v>
      </c>
      <c r="X133" s="24">
        <v>0</v>
      </c>
      <c r="Y133" s="24">
        <v>475</v>
      </c>
      <c r="Z133" s="24">
        <v>0</v>
      </c>
      <c r="AA133" s="24">
        <v>285172</v>
      </c>
      <c r="AB133" s="24">
        <v>0</v>
      </c>
      <c r="AC133" s="24">
        <v>0</v>
      </c>
      <c r="AD133" s="24">
        <v>252530</v>
      </c>
      <c r="AE133" s="24">
        <v>777</v>
      </c>
      <c r="AF133" s="24">
        <v>0</v>
      </c>
      <c r="AG133" s="24">
        <v>2158</v>
      </c>
      <c r="AH133" s="24">
        <v>0</v>
      </c>
      <c r="AI133" s="24">
        <v>0</v>
      </c>
      <c r="AJ133" s="24">
        <v>542793</v>
      </c>
      <c r="AK133" s="24">
        <v>0</v>
      </c>
      <c r="AL133" s="24">
        <v>0</v>
      </c>
      <c r="AM133" s="24">
        <v>0</v>
      </c>
      <c r="AN133" s="24">
        <v>0</v>
      </c>
      <c r="AO133" s="24">
        <v>0</v>
      </c>
      <c r="AP133" s="24">
        <v>0</v>
      </c>
      <c r="AQ133" s="24">
        <v>10000</v>
      </c>
      <c r="AR133" s="24">
        <v>0</v>
      </c>
      <c r="AS133" s="24">
        <v>2500</v>
      </c>
      <c r="AT133" s="24">
        <v>12500</v>
      </c>
      <c r="AU133" s="24">
        <v>330906</v>
      </c>
      <c r="AV133" s="24">
        <v>5000</v>
      </c>
      <c r="AW133" s="24">
        <v>0</v>
      </c>
      <c r="AX133" s="24">
        <v>0</v>
      </c>
      <c r="AY133" s="24">
        <v>335906</v>
      </c>
      <c r="AZ133" s="24">
        <v>882789</v>
      </c>
      <c r="BA133" s="24">
        <v>220697</v>
      </c>
      <c r="BB133" s="24">
        <v>8410</v>
      </c>
      <c r="BC133" s="24">
        <v>229107</v>
      </c>
      <c r="BD133" s="24">
        <v>0</v>
      </c>
      <c r="BE133" s="24"/>
      <c r="BF133" s="24"/>
      <c r="BG133" s="24">
        <v>229107</v>
      </c>
      <c r="BH133" s="29">
        <v>0.52347571772931356</v>
      </c>
      <c r="BI133" s="30">
        <v>229107</v>
      </c>
      <c r="BJ133" s="31">
        <v>0.52347571772931356</v>
      </c>
      <c r="BK133" s="27" t="s">
        <v>2075</v>
      </c>
      <c r="BL133" s="21" t="s">
        <v>65</v>
      </c>
      <c r="BM133" s="21" t="s">
        <v>1044</v>
      </c>
      <c r="BN133" s="21" t="s">
        <v>2076</v>
      </c>
      <c r="BO133" s="21">
        <v>623108520</v>
      </c>
      <c r="BP133" s="21" t="s">
        <v>2077</v>
      </c>
    </row>
    <row r="134" spans="1:68" x14ac:dyDescent="0.35">
      <c r="A134" s="20">
        <v>43993.659814814811</v>
      </c>
      <c r="B134" s="36" t="s">
        <v>65</v>
      </c>
      <c r="C134" s="22" t="s">
        <v>65</v>
      </c>
      <c r="D134" s="22" t="s">
        <v>2078</v>
      </c>
      <c r="E134" s="23" t="s">
        <v>985</v>
      </c>
      <c r="F134" s="23" t="s">
        <v>974</v>
      </c>
      <c r="G134" s="23" t="s">
        <v>974</v>
      </c>
      <c r="H134" s="23" t="s">
        <v>974</v>
      </c>
      <c r="I134" s="21" t="s">
        <v>501</v>
      </c>
      <c r="J134" s="21" t="s">
        <v>891</v>
      </c>
      <c r="K134" s="21">
        <v>1</v>
      </c>
      <c r="L134" s="21" t="s">
        <v>1634</v>
      </c>
      <c r="M134" s="21" t="s">
        <v>2079</v>
      </c>
      <c r="N134" s="21" t="s">
        <v>2080</v>
      </c>
      <c r="O134" s="21" t="s">
        <v>2081</v>
      </c>
      <c r="P134" s="21" t="s">
        <v>2082</v>
      </c>
      <c r="Q134" s="21" t="s">
        <v>2083</v>
      </c>
      <c r="R134" s="21" t="s">
        <v>2084</v>
      </c>
      <c r="S134" s="21" t="s">
        <v>2085</v>
      </c>
      <c r="T134" s="24">
        <v>3687438</v>
      </c>
      <c r="U134" s="24">
        <v>236621</v>
      </c>
      <c r="V134" s="24">
        <v>0</v>
      </c>
      <c r="W134" s="24">
        <v>0</v>
      </c>
      <c r="X134" s="24">
        <v>0</v>
      </c>
      <c r="Y134" s="24">
        <v>17000</v>
      </c>
      <c r="Z134" s="24">
        <v>0</v>
      </c>
      <c r="AA134" s="24">
        <v>105000</v>
      </c>
      <c r="AB134" s="24">
        <v>65000</v>
      </c>
      <c r="AC134" s="24">
        <v>0</v>
      </c>
      <c r="AD134" s="24">
        <v>16000</v>
      </c>
      <c r="AE134" s="24">
        <v>500000</v>
      </c>
      <c r="AF134" s="24">
        <v>0</v>
      </c>
      <c r="AG134" s="24">
        <v>0</v>
      </c>
      <c r="AH134" s="24">
        <v>0</v>
      </c>
      <c r="AI134" s="24">
        <v>0</v>
      </c>
      <c r="AJ134" s="24">
        <v>939621</v>
      </c>
      <c r="AK134" s="24">
        <v>6800</v>
      </c>
      <c r="AL134" s="24">
        <v>0</v>
      </c>
      <c r="AM134" s="24">
        <v>0</v>
      </c>
      <c r="AN134" s="24">
        <v>0</v>
      </c>
      <c r="AO134" s="24">
        <v>0</v>
      </c>
      <c r="AP134" s="24">
        <v>0</v>
      </c>
      <c r="AQ134" s="24">
        <v>800</v>
      </c>
      <c r="AR134" s="24">
        <v>0</v>
      </c>
      <c r="AS134" s="24">
        <v>0</v>
      </c>
      <c r="AT134" s="24">
        <v>7600</v>
      </c>
      <c r="AU134" s="24">
        <v>0</v>
      </c>
      <c r="AV134" s="24">
        <v>0</v>
      </c>
      <c r="AW134" s="24">
        <v>0</v>
      </c>
      <c r="AX134" s="24">
        <v>0</v>
      </c>
      <c r="AY134" s="24">
        <v>0</v>
      </c>
      <c r="AZ134" s="24">
        <v>365221</v>
      </c>
      <c r="BA134" s="24">
        <v>91305</v>
      </c>
      <c r="BB134" s="24">
        <v>582000</v>
      </c>
      <c r="BC134" s="24">
        <v>673305</v>
      </c>
      <c r="BD134" s="24">
        <v>87500</v>
      </c>
      <c r="BE134" s="24" t="s">
        <v>988</v>
      </c>
      <c r="BF134" s="24"/>
      <c r="BG134" s="24">
        <v>760805</v>
      </c>
      <c r="BH134" s="29">
        <v>0.20632346903188609</v>
      </c>
      <c r="BI134" s="30">
        <v>760805</v>
      </c>
      <c r="BJ134" s="31">
        <v>0.20632346903188609</v>
      </c>
      <c r="BK134" s="27" t="s">
        <v>2086</v>
      </c>
      <c r="BL134" s="21" t="s">
        <v>65</v>
      </c>
      <c r="BM134" s="21" t="s">
        <v>1056</v>
      </c>
      <c r="BN134" s="21" t="s">
        <v>2087</v>
      </c>
      <c r="BO134" s="21">
        <v>623536221</v>
      </c>
      <c r="BP134" s="21" t="s">
        <v>1022</v>
      </c>
    </row>
    <row r="135" spans="1:68" x14ac:dyDescent="0.35">
      <c r="A135" s="20">
        <v>43993.643194444441</v>
      </c>
      <c r="B135" s="36" t="s">
        <v>65</v>
      </c>
      <c r="C135" s="22" t="s">
        <v>65</v>
      </c>
      <c r="D135" s="22"/>
      <c r="E135" s="23" t="s">
        <v>985</v>
      </c>
      <c r="F135" s="23" t="s">
        <v>974</v>
      </c>
      <c r="G135" s="23" t="s">
        <v>974</v>
      </c>
      <c r="H135" s="23" t="s">
        <v>974</v>
      </c>
      <c r="I135" s="21" t="s">
        <v>503</v>
      </c>
      <c r="J135" s="21" t="s">
        <v>399</v>
      </c>
      <c r="K135" s="21">
        <v>1</v>
      </c>
      <c r="L135" s="21" t="s">
        <v>2088</v>
      </c>
      <c r="M135" s="21" t="s">
        <v>2089</v>
      </c>
      <c r="N135" s="21" t="s">
        <v>2090</v>
      </c>
      <c r="O135" s="21" t="s">
        <v>2091</v>
      </c>
      <c r="P135" s="21" t="s">
        <v>1318</v>
      </c>
      <c r="Q135" s="21" t="s">
        <v>2092</v>
      </c>
      <c r="R135" s="21" t="s">
        <v>2093</v>
      </c>
      <c r="S135" s="21" t="s">
        <v>2094</v>
      </c>
      <c r="T135" s="24">
        <v>164080</v>
      </c>
      <c r="U135" s="24">
        <v>0</v>
      </c>
      <c r="V135" s="24">
        <v>0</v>
      </c>
      <c r="W135" s="24">
        <v>0</v>
      </c>
      <c r="X135" s="24">
        <v>0</v>
      </c>
      <c r="Y135" s="24">
        <v>4086</v>
      </c>
      <c r="Z135" s="24">
        <v>0</v>
      </c>
      <c r="AA135" s="24">
        <v>14083</v>
      </c>
      <c r="AB135" s="24">
        <v>0</v>
      </c>
      <c r="AC135" s="24">
        <v>0</v>
      </c>
      <c r="AD135" s="24">
        <v>19318</v>
      </c>
      <c r="AE135" s="24">
        <v>0</v>
      </c>
      <c r="AF135" s="24">
        <v>0</v>
      </c>
      <c r="AG135" s="24">
        <v>0</v>
      </c>
      <c r="AH135" s="24">
        <v>0</v>
      </c>
      <c r="AI135" s="24">
        <v>0</v>
      </c>
      <c r="AJ135" s="24">
        <v>37487</v>
      </c>
      <c r="AK135" s="24">
        <v>0</v>
      </c>
      <c r="AL135" s="24">
        <v>53446</v>
      </c>
      <c r="AM135" s="24">
        <v>0</v>
      </c>
      <c r="AN135" s="24">
        <v>0</v>
      </c>
      <c r="AO135" s="24">
        <v>0</v>
      </c>
      <c r="AP135" s="24">
        <v>0</v>
      </c>
      <c r="AQ135" s="24">
        <v>0</v>
      </c>
      <c r="AR135" s="24">
        <v>0</v>
      </c>
      <c r="AS135" s="24">
        <v>0</v>
      </c>
      <c r="AT135" s="24">
        <v>53446</v>
      </c>
      <c r="AU135" s="24">
        <v>0</v>
      </c>
      <c r="AV135" s="24">
        <v>0</v>
      </c>
      <c r="AW135" s="24">
        <v>0</v>
      </c>
      <c r="AX135" s="24">
        <v>0</v>
      </c>
      <c r="AY135" s="24">
        <v>0</v>
      </c>
      <c r="AZ135" s="24">
        <v>86847</v>
      </c>
      <c r="BA135" s="24">
        <v>21712</v>
      </c>
      <c r="BB135" s="24">
        <v>4086</v>
      </c>
      <c r="BC135" s="24">
        <v>25798</v>
      </c>
      <c r="BD135" s="24">
        <v>0</v>
      </c>
      <c r="BE135" s="24"/>
      <c r="BF135" s="24"/>
      <c r="BG135" s="24">
        <v>25798</v>
      </c>
      <c r="BH135" s="29">
        <v>0.15722818137493905</v>
      </c>
      <c r="BI135" s="30">
        <v>25798</v>
      </c>
      <c r="BJ135" s="31">
        <v>0.15722818137493905</v>
      </c>
      <c r="BK135" s="27" t="s">
        <v>2095</v>
      </c>
      <c r="BL135" s="21" t="s">
        <v>65</v>
      </c>
      <c r="BM135" s="21" t="s">
        <v>1202</v>
      </c>
      <c r="BN135" s="21" t="s">
        <v>2096</v>
      </c>
      <c r="BO135" s="21">
        <v>623526891</v>
      </c>
      <c r="BP135" s="21" t="s">
        <v>2097</v>
      </c>
    </row>
    <row r="136" spans="1:68" x14ac:dyDescent="0.35">
      <c r="A136" s="32">
        <v>43994.441111111111</v>
      </c>
      <c r="B136" s="36" t="s">
        <v>65</v>
      </c>
      <c r="C136" s="22" t="s">
        <v>65</v>
      </c>
      <c r="D136" s="22"/>
      <c r="E136" s="23" t="s">
        <v>985</v>
      </c>
      <c r="F136" s="23" t="s">
        <v>974</v>
      </c>
      <c r="G136" s="23" t="s">
        <v>974</v>
      </c>
      <c r="H136" s="23" t="s">
        <v>974</v>
      </c>
      <c r="I136" s="21" t="s">
        <v>507</v>
      </c>
      <c r="J136" s="21" t="s">
        <v>399</v>
      </c>
      <c r="K136" s="21">
        <v>1</v>
      </c>
      <c r="L136" s="21" t="s">
        <v>1352</v>
      </c>
      <c r="M136" s="21" t="s">
        <v>2098</v>
      </c>
      <c r="N136" s="21" t="s">
        <v>2099</v>
      </c>
      <c r="O136" s="21" t="s">
        <v>2100</v>
      </c>
      <c r="P136" s="21" t="s">
        <v>1072</v>
      </c>
      <c r="Q136" s="21" t="s">
        <v>2101</v>
      </c>
      <c r="R136" s="21" t="s">
        <v>2099</v>
      </c>
      <c r="S136" s="21" t="s">
        <v>2100</v>
      </c>
      <c r="T136" s="24">
        <v>63833</v>
      </c>
      <c r="U136" s="24">
        <v>0</v>
      </c>
      <c r="V136" s="24">
        <v>0</v>
      </c>
      <c r="W136" s="24">
        <v>0</v>
      </c>
      <c r="X136" s="24">
        <v>250</v>
      </c>
      <c r="Y136" s="24">
        <v>0</v>
      </c>
      <c r="Z136" s="24">
        <v>0</v>
      </c>
      <c r="AA136" s="24">
        <v>5500</v>
      </c>
      <c r="AB136" s="24">
        <v>0</v>
      </c>
      <c r="AC136" s="24">
        <v>0</v>
      </c>
      <c r="AD136" s="24">
        <v>250</v>
      </c>
      <c r="AE136" s="24">
        <v>0</v>
      </c>
      <c r="AF136" s="24">
        <v>0</v>
      </c>
      <c r="AG136" s="24">
        <v>0</v>
      </c>
      <c r="AH136" s="24">
        <v>0</v>
      </c>
      <c r="AI136" s="24">
        <v>0</v>
      </c>
      <c r="AJ136" s="24">
        <v>6000</v>
      </c>
      <c r="AK136" s="24">
        <v>0</v>
      </c>
      <c r="AL136" s="24">
        <v>0</v>
      </c>
      <c r="AM136" s="24">
        <v>0</v>
      </c>
      <c r="AN136" s="24">
        <v>0</v>
      </c>
      <c r="AO136" s="24">
        <v>0</v>
      </c>
      <c r="AP136" s="24">
        <v>0</v>
      </c>
      <c r="AQ136" s="24">
        <v>100</v>
      </c>
      <c r="AR136" s="24">
        <v>100</v>
      </c>
      <c r="AS136" s="24">
        <v>0</v>
      </c>
      <c r="AT136" s="24">
        <v>200</v>
      </c>
      <c r="AU136" s="24">
        <v>1750</v>
      </c>
      <c r="AV136" s="24">
        <v>0</v>
      </c>
      <c r="AW136" s="24">
        <v>0</v>
      </c>
      <c r="AX136" s="24">
        <v>0</v>
      </c>
      <c r="AY136" s="24">
        <v>1750</v>
      </c>
      <c r="AZ136" s="24">
        <v>7950</v>
      </c>
      <c r="BA136" s="24">
        <v>1988</v>
      </c>
      <c r="BB136" s="24">
        <v>0</v>
      </c>
      <c r="BC136" s="24">
        <v>1988</v>
      </c>
      <c r="BD136" s="24">
        <v>0</v>
      </c>
      <c r="BE136" s="24"/>
      <c r="BF136" s="24"/>
      <c r="BG136" s="24">
        <v>1988</v>
      </c>
      <c r="BH136" s="29">
        <v>3.1143765763789889E-2</v>
      </c>
      <c r="BI136" s="30">
        <v>1988</v>
      </c>
      <c r="BJ136" s="31">
        <v>3.1143765763789889E-2</v>
      </c>
      <c r="BK136" s="27" t="s">
        <v>2102</v>
      </c>
      <c r="BL136" s="21" t="s">
        <v>65</v>
      </c>
      <c r="BM136" s="21" t="s">
        <v>1235</v>
      </c>
      <c r="BN136" s="21" t="s">
        <v>2103</v>
      </c>
      <c r="BO136" s="21">
        <v>623810224</v>
      </c>
      <c r="BP136" s="21" t="s">
        <v>1670</v>
      </c>
    </row>
    <row r="137" spans="1:68" x14ac:dyDescent="0.35">
      <c r="A137" s="35">
        <v>43985.399618055562</v>
      </c>
      <c r="B137" s="36" t="s">
        <v>65</v>
      </c>
      <c r="C137" s="22" t="s">
        <v>65</v>
      </c>
      <c r="D137" s="22"/>
      <c r="E137" s="23" t="s">
        <v>985</v>
      </c>
      <c r="F137" s="23" t="s">
        <v>974</v>
      </c>
      <c r="G137" s="23" t="s">
        <v>974</v>
      </c>
      <c r="H137" s="23" t="s">
        <v>974</v>
      </c>
      <c r="I137" s="21" t="s">
        <v>511</v>
      </c>
      <c r="J137" s="21" t="s">
        <v>921</v>
      </c>
      <c r="K137" s="21">
        <v>1</v>
      </c>
      <c r="L137" s="21" t="s">
        <v>2104</v>
      </c>
      <c r="M137" s="21" t="s">
        <v>2105</v>
      </c>
      <c r="N137" s="21" t="s">
        <v>2106</v>
      </c>
      <c r="O137" s="21" t="s">
        <v>2107</v>
      </c>
      <c r="P137" s="21" t="s">
        <v>2108</v>
      </c>
      <c r="Q137" s="21" t="s">
        <v>2109</v>
      </c>
      <c r="R137" s="21" t="s">
        <v>2110</v>
      </c>
      <c r="S137" s="21" t="s">
        <v>2111</v>
      </c>
      <c r="T137" s="24">
        <v>902926</v>
      </c>
      <c r="U137" s="24">
        <v>41855</v>
      </c>
      <c r="V137" s="24">
        <v>5564</v>
      </c>
      <c r="W137" s="24">
        <v>6300</v>
      </c>
      <c r="X137" s="24">
        <v>10381</v>
      </c>
      <c r="Y137" s="24">
        <v>10125</v>
      </c>
      <c r="Z137" s="24">
        <v>893</v>
      </c>
      <c r="AA137" s="24">
        <v>18221</v>
      </c>
      <c r="AB137" s="24">
        <v>6386</v>
      </c>
      <c r="AC137" s="24">
        <v>0</v>
      </c>
      <c r="AD137" s="24">
        <v>32854</v>
      </c>
      <c r="AE137" s="24">
        <v>454</v>
      </c>
      <c r="AF137" s="24">
        <v>0</v>
      </c>
      <c r="AG137" s="24">
        <v>0</v>
      </c>
      <c r="AH137" s="24">
        <v>0</v>
      </c>
      <c r="AI137" s="24">
        <v>0</v>
      </c>
      <c r="AJ137" s="24">
        <v>133033</v>
      </c>
      <c r="AK137" s="24">
        <v>0</v>
      </c>
      <c r="AL137" s="24">
        <v>0</v>
      </c>
      <c r="AM137" s="24">
        <v>0</v>
      </c>
      <c r="AN137" s="24">
        <v>0</v>
      </c>
      <c r="AO137" s="24">
        <v>0</v>
      </c>
      <c r="AP137" s="24">
        <v>0</v>
      </c>
      <c r="AQ137" s="24">
        <v>6123</v>
      </c>
      <c r="AR137" s="24">
        <v>0</v>
      </c>
      <c r="AS137" s="24">
        <v>2155</v>
      </c>
      <c r="AT137" s="24">
        <v>8278</v>
      </c>
      <c r="AU137" s="24">
        <v>1304</v>
      </c>
      <c r="AV137" s="24">
        <v>3882</v>
      </c>
      <c r="AW137" s="24">
        <v>1016</v>
      </c>
      <c r="AX137" s="24">
        <v>0</v>
      </c>
      <c r="AY137" s="24">
        <v>6202</v>
      </c>
      <c r="AZ137" s="24">
        <v>125650</v>
      </c>
      <c r="BA137" s="24">
        <v>31413</v>
      </c>
      <c r="BB137" s="24">
        <v>21863</v>
      </c>
      <c r="BC137" s="24">
        <v>53276</v>
      </c>
      <c r="BD137" s="24">
        <v>96274</v>
      </c>
      <c r="BE137" s="24" t="s">
        <v>1031</v>
      </c>
      <c r="BF137" s="24"/>
      <c r="BG137" s="24">
        <v>149550</v>
      </c>
      <c r="BH137" s="29">
        <v>0.16562819101454604</v>
      </c>
      <c r="BI137" s="30">
        <v>149550</v>
      </c>
      <c r="BJ137" s="31">
        <v>0.16562819101454604</v>
      </c>
      <c r="BK137" s="27" t="s">
        <v>2112</v>
      </c>
      <c r="BL137" s="21" t="s">
        <v>65</v>
      </c>
      <c r="BM137" s="21" t="s">
        <v>996</v>
      </c>
      <c r="BN137" s="21" t="s">
        <v>2113</v>
      </c>
      <c r="BO137" s="21">
        <v>620419017</v>
      </c>
      <c r="BP137" s="21" t="s">
        <v>2114</v>
      </c>
    </row>
    <row r="138" spans="1:68" x14ac:dyDescent="0.35">
      <c r="A138" s="37">
        <v>43993.622303240743</v>
      </c>
      <c r="B138" s="36" t="s">
        <v>65</v>
      </c>
      <c r="C138" s="22" t="s">
        <v>65</v>
      </c>
      <c r="D138" s="22"/>
      <c r="E138" s="23" t="s">
        <v>985</v>
      </c>
      <c r="F138" s="23" t="s">
        <v>974</v>
      </c>
      <c r="G138" s="23" t="s">
        <v>974</v>
      </c>
      <c r="H138" s="23" t="s">
        <v>974</v>
      </c>
      <c r="I138" s="21" t="s">
        <v>513</v>
      </c>
      <c r="J138" s="21" t="s">
        <v>435</v>
      </c>
      <c r="K138" s="21">
        <v>1</v>
      </c>
      <c r="L138" s="21" t="s">
        <v>1051</v>
      </c>
      <c r="M138" s="21" t="s">
        <v>2115</v>
      </c>
      <c r="N138" s="21" t="s">
        <v>2116</v>
      </c>
      <c r="O138" s="21" t="s">
        <v>2117</v>
      </c>
      <c r="P138" s="21" t="s">
        <v>2118</v>
      </c>
      <c r="Q138" s="21" t="s">
        <v>2119</v>
      </c>
      <c r="R138" s="21" t="s">
        <v>2120</v>
      </c>
      <c r="S138" s="21" t="s">
        <v>2121</v>
      </c>
      <c r="T138" s="24">
        <v>1395430</v>
      </c>
      <c r="U138" s="24">
        <v>169071</v>
      </c>
      <c r="V138" s="24">
        <v>1400</v>
      </c>
      <c r="W138" s="24">
        <v>0</v>
      </c>
      <c r="X138" s="24">
        <v>11090</v>
      </c>
      <c r="Y138" s="24">
        <v>4134</v>
      </c>
      <c r="Z138" s="24">
        <v>0</v>
      </c>
      <c r="AA138" s="24">
        <v>114825</v>
      </c>
      <c r="AB138" s="24">
        <v>600</v>
      </c>
      <c r="AC138" s="24">
        <v>0</v>
      </c>
      <c r="AD138" s="24">
        <v>20117</v>
      </c>
      <c r="AE138" s="24">
        <v>315654</v>
      </c>
      <c r="AF138" s="24">
        <v>0</v>
      </c>
      <c r="AG138" s="24">
        <v>0</v>
      </c>
      <c r="AH138" s="24">
        <v>0</v>
      </c>
      <c r="AI138" s="24">
        <v>0</v>
      </c>
      <c r="AJ138" s="24">
        <v>636891</v>
      </c>
      <c r="AK138" s="24">
        <v>1000</v>
      </c>
      <c r="AL138" s="24">
        <v>0</v>
      </c>
      <c r="AM138" s="24">
        <v>0</v>
      </c>
      <c r="AN138" s="24">
        <v>3000</v>
      </c>
      <c r="AO138" s="24">
        <v>300</v>
      </c>
      <c r="AP138" s="24">
        <v>0</v>
      </c>
      <c r="AQ138" s="24">
        <v>7432</v>
      </c>
      <c r="AR138" s="24">
        <v>0</v>
      </c>
      <c r="AS138" s="24">
        <v>0</v>
      </c>
      <c r="AT138" s="24">
        <v>11732</v>
      </c>
      <c r="AU138" s="24">
        <v>15000</v>
      </c>
      <c r="AV138" s="24">
        <v>3000</v>
      </c>
      <c r="AW138" s="24">
        <v>0</v>
      </c>
      <c r="AX138" s="24">
        <v>0</v>
      </c>
      <c r="AY138" s="24">
        <v>18000</v>
      </c>
      <c r="AZ138" s="24">
        <v>340235</v>
      </c>
      <c r="BA138" s="24">
        <v>85059</v>
      </c>
      <c r="BB138" s="24">
        <v>326388</v>
      </c>
      <c r="BC138" s="24">
        <v>411447</v>
      </c>
      <c r="BD138" s="24">
        <v>0</v>
      </c>
      <c r="BE138" s="24"/>
      <c r="BF138" s="24"/>
      <c r="BG138" s="24">
        <v>411447</v>
      </c>
      <c r="BH138" s="29">
        <v>0.29485319937223653</v>
      </c>
      <c r="BI138" s="30">
        <v>411447</v>
      </c>
      <c r="BJ138" s="31">
        <v>0.29485319937223653</v>
      </c>
      <c r="BK138" s="27" t="s">
        <v>2122</v>
      </c>
      <c r="BL138" s="21" t="s">
        <v>65</v>
      </c>
      <c r="BM138" s="21" t="s">
        <v>1044</v>
      </c>
      <c r="BN138" s="21" t="s">
        <v>2123</v>
      </c>
      <c r="BO138" s="21">
        <v>623514030</v>
      </c>
      <c r="BP138" s="21" t="s">
        <v>2124</v>
      </c>
    </row>
    <row r="139" spans="1:68" x14ac:dyDescent="0.35">
      <c r="A139" s="35">
        <v>43985.651180555556</v>
      </c>
      <c r="B139" s="36" t="s">
        <v>65</v>
      </c>
      <c r="C139" s="22" t="s">
        <v>65</v>
      </c>
      <c r="D139" s="22"/>
      <c r="E139" s="23" t="s">
        <v>985</v>
      </c>
      <c r="F139" s="23" t="s">
        <v>974</v>
      </c>
      <c r="G139" s="23" t="s">
        <v>974</v>
      </c>
      <c r="H139" s="23" t="s">
        <v>974</v>
      </c>
      <c r="I139" s="21" t="s">
        <v>517</v>
      </c>
      <c r="J139" s="21" t="s">
        <v>435</v>
      </c>
      <c r="K139" s="21">
        <v>1</v>
      </c>
      <c r="L139" s="21" t="s">
        <v>2125</v>
      </c>
      <c r="M139" s="21" t="s">
        <v>2126</v>
      </c>
      <c r="N139" s="21" t="s">
        <v>2127</v>
      </c>
      <c r="O139" s="21" t="s">
        <v>2128</v>
      </c>
      <c r="P139" s="21" t="s">
        <v>2129</v>
      </c>
      <c r="Q139" s="21" t="s">
        <v>2130</v>
      </c>
      <c r="R139" s="21" t="s">
        <v>2131</v>
      </c>
      <c r="S139" s="21" t="s">
        <v>2132</v>
      </c>
      <c r="T139" s="24">
        <v>1893666</v>
      </c>
      <c r="U139" s="24">
        <v>97931</v>
      </c>
      <c r="V139" s="24">
        <v>0</v>
      </c>
      <c r="W139" s="24">
        <v>0</v>
      </c>
      <c r="X139" s="24">
        <v>0</v>
      </c>
      <c r="Y139" s="24">
        <v>71518</v>
      </c>
      <c r="Z139" s="24">
        <v>0</v>
      </c>
      <c r="AA139" s="24">
        <v>72293</v>
      </c>
      <c r="AB139" s="24">
        <v>0</v>
      </c>
      <c r="AC139" s="24">
        <v>0</v>
      </c>
      <c r="AD139" s="24">
        <v>4957</v>
      </c>
      <c r="AE139" s="24">
        <v>0</v>
      </c>
      <c r="AF139" s="24">
        <v>0</v>
      </c>
      <c r="AG139" s="24">
        <v>7407</v>
      </c>
      <c r="AH139" s="24">
        <v>0</v>
      </c>
      <c r="AI139" s="24">
        <v>0</v>
      </c>
      <c r="AJ139" s="24">
        <v>254106</v>
      </c>
      <c r="AK139" s="24">
        <v>4331</v>
      </c>
      <c r="AL139" s="24">
        <v>0</v>
      </c>
      <c r="AM139" s="24">
        <v>0</v>
      </c>
      <c r="AN139" s="24">
        <v>0</v>
      </c>
      <c r="AO139" s="24">
        <v>127</v>
      </c>
      <c r="AP139" s="24">
        <v>0</v>
      </c>
      <c r="AQ139" s="24">
        <v>0</v>
      </c>
      <c r="AR139" s="24">
        <v>0</v>
      </c>
      <c r="AS139" s="24">
        <v>0</v>
      </c>
      <c r="AT139" s="24">
        <v>4458</v>
      </c>
      <c r="AU139" s="24">
        <v>0</v>
      </c>
      <c r="AV139" s="24">
        <v>0</v>
      </c>
      <c r="AW139" s="24">
        <v>0</v>
      </c>
      <c r="AX139" s="24">
        <v>0</v>
      </c>
      <c r="AY139" s="24">
        <v>0</v>
      </c>
      <c r="AZ139" s="24">
        <v>179639</v>
      </c>
      <c r="BA139" s="24">
        <v>44910</v>
      </c>
      <c r="BB139" s="24">
        <v>78925</v>
      </c>
      <c r="BC139" s="24">
        <v>123835</v>
      </c>
      <c r="BD139" s="24">
        <v>17552</v>
      </c>
      <c r="BE139" s="24" t="s">
        <v>2133</v>
      </c>
      <c r="BF139" s="24"/>
      <c r="BG139" s="24">
        <v>141387</v>
      </c>
      <c r="BH139" s="29">
        <v>7.4663113769798894E-2</v>
      </c>
      <c r="BI139" s="30">
        <v>141387</v>
      </c>
      <c r="BJ139" s="31">
        <v>7.4663113769798894E-2</v>
      </c>
      <c r="BK139" s="27" t="s">
        <v>2134</v>
      </c>
      <c r="BL139" s="21" t="s">
        <v>65</v>
      </c>
      <c r="BM139" s="21" t="s">
        <v>2135</v>
      </c>
      <c r="BN139" s="21" t="s">
        <v>2136</v>
      </c>
      <c r="BO139" s="21">
        <v>620599377</v>
      </c>
      <c r="BP139" s="21" t="s">
        <v>1633</v>
      </c>
    </row>
    <row r="140" spans="1:68" x14ac:dyDescent="0.35">
      <c r="A140" s="35">
        <v>43985.558865740742</v>
      </c>
      <c r="B140" s="36" t="s">
        <v>65</v>
      </c>
      <c r="C140" s="22" t="s">
        <v>65</v>
      </c>
      <c r="D140" s="22"/>
      <c r="E140" s="23" t="s">
        <v>985</v>
      </c>
      <c r="F140" s="23" t="s">
        <v>974</v>
      </c>
      <c r="G140" s="23" t="s">
        <v>974</v>
      </c>
      <c r="H140" s="23" t="s">
        <v>974</v>
      </c>
      <c r="I140" s="21" t="s">
        <v>519</v>
      </c>
      <c r="J140" s="21" t="s">
        <v>891</v>
      </c>
      <c r="K140" s="21">
        <v>1</v>
      </c>
      <c r="L140" s="21" t="s">
        <v>1223</v>
      </c>
      <c r="M140" s="21" t="s">
        <v>2137</v>
      </c>
      <c r="N140" s="21" t="s">
        <v>2138</v>
      </c>
      <c r="O140" s="21" t="s">
        <v>2139</v>
      </c>
      <c r="P140" s="21" t="s">
        <v>1223</v>
      </c>
      <c r="Q140" s="21" t="s">
        <v>2137</v>
      </c>
      <c r="R140" s="21" t="s">
        <v>2138</v>
      </c>
      <c r="S140" s="21" t="s">
        <v>2139</v>
      </c>
      <c r="T140" s="24">
        <v>1027771</v>
      </c>
      <c r="U140" s="24">
        <v>8512</v>
      </c>
      <c r="V140" s="24">
        <v>0</v>
      </c>
      <c r="W140" s="24">
        <v>0</v>
      </c>
      <c r="X140" s="24">
        <v>0</v>
      </c>
      <c r="Y140" s="24">
        <v>4432</v>
      </c>
      <c r="Z140" s="24">
        <v>0</v>
      </c>
      <c r="AA140" s="24">
        <v>19438</v>
      </c>
      <c r="AB140" s="24">
        <v>0</v>
      </c>
      <c r="AC140" s="24">
        <v>0</v>
      </c>
      <c r="AD140" s="24">
        <v>14413</v>
      </c>
      <c r="AE140" s="24">
        <v>17721</v>
      </c>
      <c r="AF140" s="24">
        <v>0</v>
      </c>
      <c r="AG140" s="24">
        <v>113691</v>
      </c>
      <c r="AH140" s="24">
        <v>0</v>
      </c>
      <c r="AI140" s="24">
        <v>0</v>
      </c>
      <c r="AJ140" s="24">
        <v>178207</v>
      </c>
      <c r="AK140" s="24">
        <v>3449</v>
      </c>
      <c r="AL140" s="24">
        <v>0</v>
      </c>
      <c r="AM140" s="24">
        <v>0</v>
      </c>
      <c r="AN140" s="24">
        <v>0</v>
      </c>
      <c r="AO140" s="24">
        <v>0</v>
      </c>
      <c r="AP140" s="24">
        <v>0</v>
      </c>
      <c r="AQ140" s="24">
        <v>495</v>
      </c>
      <c r="AR140" s="24">
        <v>0</v>
      </c>
      <c r="AS140" s="24">
        <v>0</v>
      </c>
      <c r="AT140" s="24">
        <v>3944</v>
      </c>
      <c r="AU140" s="24">
        <v>0</v>
      </c>
      <c r="AV140" s="24">
        <v>0</v>
      </c>
      <c r="AW140" s="24">
        <v>0</v>
      </c>
      <c r="AX140" s="24">
        <v>0</v>
      </c>
      <c r="AY140" s="24">
        <v>0</v>
      </c>
      <c r="AZ140" s="24">
        <v>46307</v>
      </c>
      <c r="BA140" s="24">
        <v>11577</v>
      </c>
      <c r="BB140" s="24">
        <v>135844</v>
      </c>
      <c r="BC140" s="24">
        <v>147421</v>
      </c>
      <c r="BD140" s="24">
        <v>0</v>
      </c>
      <c r="BE140" s="24"/>
      <c r="BF140" s="24"/>
      <c r="BG140" s="24">
        <v>147421</v>
      </c>
      <c r="BH140" s="29">
        <v>0.1434375945614344</v>
      </c>
      <c r="BI140" s="30">
        <v>147421</v>
      </c>
      <c r="BJ140" s="31">
        <v>0.1434375945614344</v>
      </c>
      <c r="BK140" s="27" t="s">
        <v>2140</v>
      </c>
      <c r="BL140" s="21" t="s">
        <v>65</v>
      </c>
      <c r="BM140" s="21" t="s">
        <v>1115</v>
      </c>
      <c r="BN140" s="21" t="s">
        <v>2141</v>
      </c>
      <c r="BO140" s="21">
        <v>620533382</v>
      </c>
      <c r="BP140" s="21" t="s">
        <v>2142</v>
      </c>
    </row>
    <row r="141" spans="1:68" x14ac:dyDescent="0.35">
      <c r="A141" s="37">
        <v>43987.397777777784</v>
      </c>
      <c r="B141" s="36" t="s">
        <v>65</v>
      </c>
      <c r="C141" s="22" t="s">
        <v>65</v>
      </c>
      <c r="D141" s="22"/>
      <c r="E141" s="23" t="s">
        <v>985</v>
      </c>
      <c r="F141" s="23" t="s">
        <v>974</v>
      </c>
      <c r="G141" s="23" t="s">
        <v>974</v>
      </c>
      <c r="H141" s="23" t="s">
        <v>974</v>
      </c>
      <c r="I141" s="21" t="s">
        <v>521</v>
      </c>
      <c r="J141" s="21" t="s">
        <v>389</v>
      </c>
      <c r="K141" s="21">
        <v>1</v>
      </c>
      <c r="L141" s="21" t="s">
        <v>1109</v>
      </c>
      <c r="M141" s="21" t="s">
        <v>2143</v>
      </c>
      <c r="N141" s="21" t="s">
        <v>2144</v>
      </c>
      <c r="O141" s="21" t="s">
        <v>2145</v>
      </c>
      <c r="P141" s="21" t="s">
        <v>1125</v>
      </c>
      <c r="Q141" s="21" t="s">
        <v>2146</v>
      </c>
      <c r="R141" s="21" t="s">
        <v>2147</v>
      </c>
      <c r="S141" s="21" t="s">
        <v>2148</v>
      </c>
      <c r="T141" s="24">
        <v>8345427</v>
      </c>
      <c r="U141" s="24">
        <v>267000</v>
      </c>
      <c r="V141" s="24">
        <v>10000</v>
      </c>
      <c r="W141" s="24">
        <v>0</v>
      </c>
      <c r="X141" s="24">
        <v>15000</v>
      </c>
      <c r="Y141" s="24">
        <v>119000</v>
      </c>
      <c r="Z141" s="24">
        <v>0</v>
      </c>
      <c r="AA141" s="24">
        <v>37000</v>
      </c>
      <c r="AB141" s="24">
        <v>0</v>
      </c>
      <c r="AC141" s="24">
        <v>0</v>
      </c>
      <c r="AD141" s="24">
        <v>60000</v>
      </c>
      <c r="AE141" s="24">
        <v>0</v>
      </c>
      <c r="AF141" s="24">
        <v>0</v>
      </c>
      <c r="AG141" s="24">
        <v>20000</v>
      </c>
      <c r="AH141" s="24">
        <v>0</v>
      </c>
      <c r="AI141" s="24">
        <v>0</v>
      </c>
      <c r="AJ141" s="24">
        <v>528000</v>
      </c>
      <c r="AK141" s="24">
        <v>0</v>
      </c>
      <c r="AL141" s="24">
        <v>0</v>
      </c>
      <c r="AM141" s="24">
        <v>160000</v>
      </c>
      <c r="AN141" s="24">
        <v>0</v>
      </c>
      <c r="AO141" s="24">
        <v>0</v>
      </c>
      <c r="AP141" s="24">
        <v>0</v>
      </c>
      <c r="AQ141" s="24">
        <v>8000</v>
      </c>
      <c r="AR141" s="24">
        <v>0</v>
      </c>
      <c r="AS141" s="24">
        <v>5000</v>
      </c>
      <c r="AT141" s="24">
        <v>173000</v>
      </c>
      <c r="AU141" s="24">
        <v>0</v>
      </c>
      <c r="AV141" s="24">
        <v>0</v>
      </c>
      <c r="AW141" s="24">
        <v>0</v>
      </c>
      <c r="AX141" s="24">
        <v>0</v>
      </c>
      <c r="AY141" s="24">
        <v>0</v>
      </c>
      <c r="AZ141" s="24">
        <v>562000</v>
      </c>
      <c r="BA141" s="24">
        <v>140500</v>
      </c>
      <c r="BB141" s="24">
        <v>139000</v>
      </c>
      <c r="BC141" s="24">
        <v>279500</v>
      </c>
      <c r="BD141" s="24">
        <v>0</v>
      </c>
      <c r="BE141" s="24"/>
      <c r="BF141" s="24"/>
      <c r="BG141" s="24">
        <v>279500</v>
      </c>
      <c r="BH141" s="29">
        <v>3.3491395946546536E-2</v>
      </c>
      <c r="BI141" s="30">
        <v>279500</v>
      </c>
      <c r="BJ141" s="31">
        <v>3.3491395946546536E-2</v>
      </c>
      <c r="BK141" s="27" t="s">
        <v>2149</v>
      </c>
      <c r="BL141" s="21" t="s">
        <v>65</v>
      </c>
      <c r="BM141" s="21" t="s">
        <v>982</v>
      </c>
      <c r="BN141" s="21" t="s">
        <v>2150</v>
      </c>
      <c r="BO141" s="21">
        <v>621279474</v>
      </c>
      <c r="BP141" s="21" t="s">
        <v>1022</v>
      </c>
    </row>
    <row r="142" spans="1:68" x14ac:dyDescent="0.35">
      <c r="A142" s="37">
        <v>43986.586018518523</v>
      </c>
      <c r="B142" s="36" t="s">
        <v>65</v>
      </c>
      <c r="C142" s="22" t="s">
        <v>65</v>
      </c>
      <c r="D142" s="22"/>
      <c r="E142" s="23" t="s">
        <v>985</v>
      </c>
      <c r="F142" s="23" t="s">
        <v>974</v>
      </c>
      <c r="G142" s="23" t="s">
        <v>974</v>
      </c>
      <c r="H142" s="23" t="s">
        <v>974</v>
      </c>
      <c r="I142" s="21" t="s">
        <v>523</v>
      </c>
      <c r="J142" s="21" t="s">
        <v>389</v>
      </c>
      <c r="K142" s="21">
        <v>1</v>
      </c>
      <c r="L142" s="21" t="s">
        <v>991</v>
      </c>
      <c r="M142" s="21" t="s">
        <v>1329</v>
      </c>
      <c r="N142" s="21" t="s">
        <v>2151</v>
      </c>
      <c r="O142" s="21" t="s">
        <v>2152</v>
      </c>
      <c r="P142" s="21" t="s">
        <v>1099</v>
      </c>
      <c r="Q142" s="21" t="s">
        <v>2153</v>
      </c>
      <c r="R142" s="21" t="s">
        <v>2154</v>
      </c>
      <c r="S142" s="21" t="s">
        <v>2155</v>
      </c>
      <c r="T142" s="24">
        <v>1149795</v>
      </c>
      <c r="U142" s="24">
        <v>100440</v>
      </c>
      <c r="V142" s="24">
        <v>0</v>
      </c>
      <c r="W142" s="24">
        <v>0</v>
      </c>
      <c r="X142" s="24">
        <v>6000</v>
      </c>
      <c r="Y142" s="24">
        <v>67469</v>
      </c>
      <c r="Z142" s="24">
        <v>0</v>
      </c>
      <c r="AA142" s="24">
        <v>189596</v>
      </c>
      <c r="AB142" s="24">
        <v>0</v>
      </c>
      <c r="AC142" s="24">
        <v>0</v>
      </c>
      <c r="AD142" s="24">
        <v>3623</v>
      </c>
      <c r="AE142" s="24">
        <v>55000</v>
      </c>
      <c r="AF142" s="24">
        <v>0</v>
      </c>
      <c r="AG142" s="24">
        <v>0</v>
      </c>
      <c r="AH142" s="24">
        <v>0</v>
      </c>
      <c r="AI142" s="24">
        <v>0</v>
      </c>
      <c r="AJ142" s="24">
        <v>422128</v>
      </c>
      <c r="AK142" s="24">
        <v>16283</v>
      </c>
      <c r="AL142" s="24">
        <v>0</v>
      </c>
      <c r="AM142" s="24">
        <v>0</v>
      </c>
      <c r="AN142" s="24">
        <v>0</v>
      </c>
      <c r="AO142" s="24">
        <v>0</v>
      </c>
      <c r="AP142" s="24">
        <v>0</v>
      </c>
      <c r="AQ142" s="24">
        <v>474</v>
      </c>
      <c r="AR142" s="24">
        <v>0</v>
      </c>
      <c r="AS142" s="24">
        <v>0</v>
      </c>
      <c r="AT142" s="24">
        <v>16757</v>
      </c>
      <c r="AU142" s="24">
        <v>445</v>
      </c>
      <c r="AV142" s="24">
        <v>0</v>
      </c>
      <c r="AW142" s="24">
        <v>0</v>
      </c>
      <c r="AX142" s="24">
        <v>0</v>
      </c>
      <c r="AY142" s="24">
        <v>445</v>
      </c>
      <c r="AZ142" s="24">
        <v>316861</v>
      </c>
      <c r="BA142" s="24">
        <v>79215</v>
      </c>
      <c r="BB142" s="24">
        <v>122469</v>
      </c>
      <c r="BC142" s="24">
        <v>201684</v>
      </c>
      <c r="BD142" s="24">
        <v>0</v>
      </c>
      <c r="BE142" s="24"/>
      <c r="BF142" s="24"/>
      <c r="BG142" s="24">
        <v>201684</v>
      </c>
      <c r="BH142" s="29">
        <v>0.17540865980457385</v>
      </c>
      <c r="BI142" s="30">
        <v>201684</v>
      </c>
      <c r="BJ142" s="31">
        <v>0.17540865980457385</v>
      </c>
      <c r="BK142" s="27" t="s">
        <v>2156</v>
      </c>
      <c r="BL142" s="21" t="s">
        <v>65</v>
      </c>
      <c r="BM142" s="21" t="s">
        <v>1115</v>
      </c>
      <c r="BN142" s="21" t="s">
        <v>2157</v>
      </c>
      <c r="BO142" s="21">
        <v>620990666</v>
      </c>
      <c r="BP142" s="21" t="s">
        <v>1022</v>
      </c>
    </row>
    <row r="143" spans="1:68" x14ac:dyDescent="0.35">
      <c r="A143" s="37">
        <v>43994.337164351848</v>
      </c>
      <c r="B143" s="36" t="s">
        <v>65</v>
      </c>
      <c r="C143" s="22" t="s">
        <v>65</v>
      </c>
      <c r="D143" s="22" t="s">
        <v>2158</v>
      </c>
      <c r="E143" s="23" t="s">
        <v>985</v>
      </c>
      <c r="F143" s="23" t="s">
        <v>974</v>
      </c>
      <c r="G143" s="23" t="s">
        <v>974</v>
      </c>
      <c r="H143" s="23" t="s">
        <v>974</v>
      </c>
      <c r="I143" s="21" t="s">
        <v>525</v>
      </c>
      <c r="J143" s="21" t="s">
        <v>921</v>
      </c>
      <c r="K143" s="21">
        <v>1</v>
      </c>
      <c r="L143" s="21" t="s">
        <v>1307</v>
      </c>
      <c r="M143" s="21" t="s">
        <v>2159</v>
      </c>
      <c r="N143" s="21" t="s">
        <v>2160</v>
      </c>
      <c r="O143" s="21" t="s">
        <v>2161</v>
      </c>
      <c r="P143" s="21" t="s">
        <v>1756</v>
      </c>
      <c r="Q143" s="21" t="s">
        <v>2162</v>
      </c>
      <c r="R143" s="21" t="s">
        <v>2163</v>
      </c>
      <c r="S143" s="21" t="s">
        <v>2164</v>
      </c>
      <c r="T143" s="24">
        <v>5381404</v>
      </c>
      <c r="U143" s="24">
        <v>80000</v>
      </c>
      <c r="V143" s="24">
        <v>0</v>
      </c>
      <c r="W143" s="24">
        <v>0</v>
      </c>
      <c r="X143" s="24">
        <v>20000</v>
      </c>
      <c r="Y143" s="24">
        <v>83469</v>
      </c>
      <c r="Z143" s="24">
        <v>0</v>
      </c>
      <c r="AA143" s="24">
        <v>87197</v>
      </c>
      <c r="AB143" s="24">
        <v>0</v>
      </c>
      <c r="AC143" s="24">
        <v>0</v>
      </c>
      <c r="AD143" s="24">
        <v>9000</v>
      </c>
      <c r="AE143" s="24">
        <v>0</v>
      </c>
      <c r="AF143" s="24">
        <v>0</v>
      </c>
      <c r="AG143" s="24">
        <v>0</v>
      </c>
      <c r="AH143" s="24">
        <v>0</v>
      </c>
      <c r="AI143" s="24">
        <v>0</v>
      </c>
      <c r="AJ143" s="24">
        <v>279666</v>
      </c>
      <c r="AK143" s="24">
        <v>0</v>
      </c>
      <c r="AL143" s="24">
        <v>0</v>
      </c>
      <c r="AM143" s="24">
        <v>0</v>
      </c>
      <c r="AN143" s="24">
        <v>0</v>
      </c>
      <c r="AO143" s="24">
        <v>0</v>
      </c>
      <c r="AP143" s="24">
        <v>0</v>
      </c>
      <c r="AQ143" s="24">
        <v>2653</v>
      </c>
      <c r="AR143" s="24">
        <v>0</v>
      </c>
      <c r="AS143" s="24">
        <v>25000</v>
      </c>
      <c r="AT143" s="24">
        <v>27653</v>
      </c>
      <c r="AU143" s="24">
        <v>0</v>
      </c>
      <c r="AV143" s="24">
        <v>0</v>
      </c>
      <c r="AW143" s="24">
        <v>250000</v>
      </c>
      <c r="AX143" s="24">
        <v>0</v>
      </c>
      <c r="AY143" s="24">
        <v>250000</v>
      </c>
      <c r="AZ143" s="24">
        <v>223850</v>
      </c>
      <c r="BA143" s="24">
        <v>55963</v>
      </c>
      <c r="BB143" s="24">
        <v>333469</v>
      </c>
      <c r="BC143" s="24">
        <v>389432</v>
      </c>
      <c r="BD143" s="24">
        <v>80635</v>
      </c>
      <c r="BE143" s="24" t="s">
        <v>988</v>
      </c>
      <c r="BF143" s="24"/>
      <c r="BG143" s="24">
        <v>470067</v>
      </c>
      <c r="BH143" s="29">
        <v>8.7350252833647127E-2</v>
      </c>
      <c r="BI143" s="30">
        <v>470067</v>
      </c>
      <c r="BJ143" s="31">
        <v>8.7350252833647127E-2</v>
      </c>
      <c r="BK143" s="27" t="s">
        <v>2165</v>
      </c>
      <c r="BL143" s="21" t="s">
        <v>65</v>
      </c>
      <c r="BM143" s="21" t="s">
        <v>1235</v>
      </c>
      <c r="BN143" s="21" t="s">
        <v>2166</v>
      </c>
      <c r="BO143" s="21">
        <v>623755095</v>
      </c>
      <c r="BP143" s="21" t="s">
        <v>2167</v>
      </c>
    </row>
    <row r="144" spans="1:68" x14ac:dyDescent="0.35">
      <c r="A144" s="37">
        <v>43991.54855324074</v>
      </c>
      <c r="B144" s="36" t="s">
        <v>65</v>
      </c>
      <c r="C144" s="22" t="s">
        <v>65</v>
      </c>
      <c r="D144" s="22" t="s">
        <v>1425</v>
      </c>
      <c r="E144" s="23" t="s">
        <v>985</v>
      </c>
      <c r="F144" s="23" t="s">
        <v>974</v>
      </c>
      <c r="G144" s="23" t="s">
        <v>974</v>
      </c>
      <c r="H144" s="23" t="s">
        <v>974</v>
      </c>
      <c r="I144" s="21" t="s">
        <v>527</v>
      </c>
      <c r="J144" s="21" t="s">
        <v>389</v>
      </c>
      <c r="K144" s="21">
        <v>1</v>
      </c>
      <c r="L144" s="21" t="s">
        <v>2168</v>
      </c>
      <c r="M144" s="21" t="s">
        <v>2169</v>
      </c>
      <c r="N144" s="21" t="s">
        <v>2170</v>
      </c>
      <c r="O144" s="21" t="s">
        <v>2171</v>
      </c>
      <c r="P144" s="21" t="s">
        <v>1139</v>
      </c>
      <c r="Q144" s="21" t="s">
        <v>2172</v>
      </c>
      <c r="R144" s="21" t="s">
        <v>2173</v>
      </c>
      <c r="S144" s="21" t="s">
        <v>2174</v>
      </c>
      <c r="T144" s="24">
        <v>478663</v>
      </c>
      <c r="U144" s="24">
        <v>215000</v>
      </c>
      <c r="V144" s="24">
        <v>0</v>
      </c>
      <c r="W144" s="24">
        <v>5000</v>
      </c>
      <c r="X144" s="24">
        <v>8000</v>
      </c>
      <c r="Y144" s="24">
        <v>3000</v>
      </c>
      <c r="Z144" s="24">
        <v>0</v>
      </c>
      <c r="AA144" s="24">
        <v>4000</v>
      </c>
      <c r="AB144" s="24">
        <v>0</v>
      </c>
      <c r="AC144" s="24">
        <v>0</v>
      </c>
      <c r="AD144" s="24">
        <v>12000</v>
      </c>
      <c r="AE144" s="24">
        <v>1000</v>
      </c>
      <c r="AF144" s="24">
        <v>0</v>
      </c>
      <c r="AG144" s="24">
        <v>0</v>
      </c>
      <c r="AH144" s="24">
        <v>0</v>
      </c>
      <c r="AI144" s="24">
        <v>0</v>
      </c>
      <c r="AJ144" s="24">
        <v>248000</v>
      </c>
      <c r="AK144" s="24">
        <v>0</v>
      </c>
      <c r="AL144" s="24">
        <v>0</v>
      </c>
      <c r="AM144" s="24">
        <v>0</v>
      </c>
      <c r="AN144" s="24">
        <v>0</v>
      </c>
      <c r="AO144" s="24">
        <v>0</v>
      </c>
      <c r="AP144" s="24">
        <v>0</v>
      </c>
      <c r="AQ144" s="24">
        <v>2000</v>
      </c>
      <c r="AR144" s="24">
        <v>0</v>
      </c>
      <c r="AS144" s="24">
        <v>0</v>
      </c>
      <c r="AT144" s="24">
        <v>2000</v>
      </c>
      <c r="AU144" s="24">
        <v>0</v>
      </c>
      <c r="AV144" s="24">
        <v>0</v>
      </c>
      <c r="AW144" s="24">
        <v>0</v>
      </c>
      <c r="AX144" s="24">
        <v>0</v>
      </c>
      <c r="AY144" s="24">
        <v>0</v>
      </c>
      <c r="AZ144" s="24">
        <v>246000</v>
      </c>
      <c r="BA144" s="24">
        <v>61500</v>
      </c>
      <c r="BB144" s="24">
        <v>4000</v>
      </c>
      <c r="BC144" s="24">
        <v>65500</v>
      </c>
      <c r="BD144" s="24">
        <v>0</v>
      </c>
      <c r="BE144" s="24"/>
      <c r="BF144" s="24"/>
      <c r="BG144" s="24">
        <v>65500</v>
      </c>
      <c r="BH144" s="29">
        <v>0.1368394883247713</v>
      </c>
      <c r="BI144" s="30">
        <v>65500</v>
      </c>
      <c r="BJ144" s="31">
        <v>0.1368394883247713</v>
      </c>
      <c r="BK144" s="27" t="s">
        <v>2175</v>
      </c>
      <c r="BL144" s="21" t="s">
        <v>65</v>
      </c>
      <c r="BM144" s="21" t="s">
        <v>1044</v>
      </c>
      <c r="BN144" s="21" t="s">
        <v>2176</v>
      </c>
      <c r="BO144" s="21">
        <v>622611781</v>
      </c>
      <c r="BP144" s="21" t="s">
        <v>1022</v>
      </c>
    </row>
    <row r="145" spans="1:68" x14ac:dyDescent="0.35">
      <c r="A145" s="35">
        <v>43979.492013888892</v>
      </c>
      <c r="B145" s="39" t="s">
        <v>65</v>
      </c>
      <c r="C145" s="22" t="s">
        <v>65</v>
      </c>
      <c r="D145" s="22"/>
      <c r="E145" s="23" t="s">
        <v>985</v>
      </c>
      <c r="F145" s="23" t="s">
        <v>974</v>
      </c>
      <c r="G145" s="23" t="s">
        <v>974</v>
      </c>
      <c r="H145" s="23" t="s">
        <v>974</v>
      </c>
      <c r="I145" s="21" t="s">
        <v>529</v>
      </c>
      <c r="J145" s="21" t="s">
        <v>923</v>
      </c>
      <c r="K145" s="21">
        <v>1</v>
      </c>
      <c r="L145" s="21" t="s">
        <v>2177</v>
      </c>
      <c r="M145" s="21" t="s">
        <v>2178</v>
      </c>
      <c r="N145" s="21" t="s">
        <v>2179</v>
      </c>
      <c r="O145" s="21" t="s">
        <v>2180</v>
      </c>
      <c r="P145" s="21" t="s">
        <v>2181</v>
      </c>
      <c r="Q145" s="21" t="s">
        <v>2182</v>
      </c>
      <c r="R145" s="21" t="s">
        <v>2183</v>
      </c>
      <c r="S145" s="21" t="s">
        <v>2184</v>
      </c>
      <c r="T145" s="24">
        <v>2121580</v>
      </c>
      <c r="U145" s="24">
        <v>40000</v>
      </c>
      <c r="V145" s="24">
        <v>0</v>
      </c>
      <c r="W145" s="24">
        <v>0</v>
      </c>
      <c r="X145" s="24">
        <v>0</v>
      </c>
      <c r="Y145" s="24">
        <v>50000</v>
      </c>
      <c r="Z145" s="24">
        <v>0</v>
      </c>
      <c r="AA145" s="24">
        <v>60000</v>
      </c>
      <c r="AB145" s="24">
        <v>0</v>
      </c>
      <c r="AC145" s="24">
        <v>0</v>
      </c>
      <c r="AD145" s="24">
        <v>75000</v>
      </c>
      <c r="AE145" s="24">
        <v>75000</v>
      </c>
      <c r="AF145" s="24">
        <v>0</v>
      </c>
      <c r="AG145" s="24">
        <v>0</v>
      </c>
      <c r="AH145" s="24">
        <v>0</v>
      </c>
      <c r="AI145" s="24">
        <v>0</v>
      </c>
      <c r="AJ145" s="24">
        <v>300000</v>
      </c>
      <c r="AK145" s="24">
        <v>15000</v>
      </c>
      <c r="AL145" s="24">
        <v>0</v>
      </c>
      <c r="AM145" s="24">
        <v>0</v>
      </c>
      <c r="AN145" s="24">
        <v>0</v>
      </c>
      <c r="AO145" s="24">
        <v>0</v>
      </c>
      <c r="AP145" s="24">
        <v>0</v>
      </c>
      <c r="AQ145" s="24">
        <v>0</v>
      </c>
      <c r="AR145" s="24">
        <v>0</v>
      </c>
      <c r="AS145" s="24">
        <v>0</v>
      </c>
      <c r="AT145" s="24">
        <v>15000</v>
      </c>
      <c r="AU145" s="24">
        <v>0</v>
      </c>
      <c r="AV145" s="24">
        <v>0</v>
      </c>
      <c r="AW145" s="24">
        <v>0</v>
      </c>
      <c r="AX145" s="24">
        <v>0</v>
      </c>
      <c r="AY145" s="24">
        <v>0</v>
      </c>
      <c r="AZ145" s="24">
        <v>190000</v>
      </c>
      <c r="BA145" s="24">
        <v>47500</v>
      </c>
      <c r="BB145" s="24">
        <v>125000</v>
      </c>
      <c r="BC145" s="24">
        <v>172500</v>
      </c>
      <c r="BD145" s="24">
        <v>1949080</v>
      </c>
      <c r="BE145" s="24" t="s">
        <v>2185</v>
      </c>
      <c r="BF145" s="24" t="s">
        <v>974</v>
      </c>
      <c r="BG145" s="24">
        <v>2121580</v>
      </c>
      <c r="BH145" s="29">
        <v>1</v>
      </c>
      <c r="BI145" s="30">
        <v>2121580</v>
      </c>
      <c r="BJ145" s="31">
        <v>1</v>
      </c>
      <c r="BK145" s="27" t="s">
        <v>2186</v>
      </c>
      <c r="BL145" s="21" t="s">
        <v>65</v>
      </c>
      <c r="BM145" s="21" t="s">
        <v>982</v>
      </c>
      <c r="BN145" s="21" t="s">
        <v>2187</v>
      </c>
      <c r="BO145" s="21">
        <v>618268771</v>
      </c>
      <c r="BP145" s="21" t="s">
        <v>2188</v>
      </c>
    </row>
    <row r="146" spans="1:68" x14ac:dyDescent="0.35">
      <c r="A146" s="37">
        <v>43993.900312500002</v>
      </c>
      <c r="B146" s="36" t="s">
        <v>972</v>
      </c>
      <c r="C146" s="22" t="s">
        <v>72</v>
      </c>
      <c r="D146" s="22" t="s">
        <v>2189</v>
      </c>
      <c r="E146" s="23" t="s">
        <v>973</v>
      </c>
      <c r="F146" s="23" t="s">
        <v>974</v>
      </c>
      <c r="G146" s="23" t="s">
        <v>975</v>
      </c>
      <c r="H146" s="23" t="s">
        <v>974</v>
      </c>
      <c r="I146" s="21" t="s">
        <v>531</v>
      </c>
      <c r="J146" s="21" t="s">
        <v>389</v>
      </c>
      <c r="K146" s="21">
        <v>1</v>
      </c>
      <c r="L146" s="21" t="s">
        <v>2190</v>
      </c>
      <c r="M146" s="21" t="s">
        <v>2191</v>
      </c>
      <c r="N146" s="21" t="s">
        <v>2192</v>
      </c>
      <c r="O146" s="21" t="s">
        <v>2193</v>
      </c>
      <c r="P146" s="21" t="s">
        <v>2194</v>
      </c>
      <c r="Q146" s="21" t="s">
        <v>2130</v>
      </c>
      <c r="R146" s="21" t="s">
        <v>2195</v>
      </c>
      <c r="S146" s="21" t="s">
        <v>2196</v>
      </c>
      <c r="T146" s="24">
        <v>1819253</v>
      </c>
      <c r="U146" s="24">
        <v>0</v>
      </c>
      <c r="V146" s="24">
        <v>0</v>
      </c>
      <c r="W146" s="24">
        <v>0</v>
      </c>
      <c r="X146" s="24">
        <v>0</v>
      </c>
      <c r="Y146" s="24">
        <v>9829</v>
      </c>
      <c r="Z146" s="24">
        <v>0</v>
      </c>
      <c r="AA146" s="24">
        <v>0</v>
      </c>
      <c r="AB146" s="24">
        <v>0</v>
      </c>
      <c r="AC146" s="24">
        <v>0</v>
      </c>
      <c r="AD146" s="24">
        <v>0</v>
      </c>
      <c r="AE146" s="24">
        <v>0</v>
      </c>
      <c r="AF146" s="24">
        <v>0</v>
      </c>
      <c r="AG146" s="24">
        <v>0</v>
      </c>
      <c r="AH146" s="24">
        <v>0</v>
      </c>
      <c r="AI146" s="24">
        <v>0</v>
      </c>
      <c r="AJ146" s="24">
        <v>9829</v>
      </c>
      <c r="AK146" s="24">
        <v>0</v>
      </c>
      <c r="AL146" s="24">
        <v>0</v>
      </c>
      <c r="AM146" s="24">
        <v>0</v>
      </c>
      <c r="AN146" s="24">
        <v>0</v>
      </c>
      <c r="AO146" s="24">
        <v>0</v>
      </c>
      <c r="AP146" s="24">
        <v>0</v>
      </c>
      <c r="AQ146" s="24">
        <v>0</v>
      </c>
      <c r="AR146" s="24">
        <v>0</v>
      </c>
      <c r="AS146" s="24">
        <v>0</v>
      </c>
      <c r="AT146" s="24">
        <v>0</v>
      </c>
      <c r="AU146" s="24">
        <v>0</v>
      </c>
      <c r="AV146" s="24">
        <v>0</v>
      </c>
      <c r="AW146" s="24">
        <v>0</v>
      </c>
      <c r="AX146" s="24">
        <v>0</v>
      </c>
      <c r="AY146" s="24">
        <v>0</v>
      </c>
      <c r="AZ146" s="24">
        <v>0</v>
      </c>
      <c r="BA146" s="24">
        <v>0</v>
      </c>
      <c r="BB146" s="24">
        <v>9829</v>
      </c>
      <c r="BC146" s="24">
        <v>9829</v>
      </c>
      <c r="BD146" s="24">
        <v>330171</v>
      </c>
      <c r="BE146" s="24"/>
      <c r="BF146" s="24"/>
      <c r="BG146" s="24">
        <v>340000</v>
      </c>
      <c r="BH146" s="29">
        <v>0.18688989381905649</v>
      </c>
      <c r="BI146" s="30">
        <v>340000</v>
      </c>
      <c r="BJ146" s="31">
        <v>0.18688989381905649</v>
      </c>
      <c r="BK146" s="27" t="s">
        <v>2197</v>
      </c>
      <c r="BL146" s="21" t="s">
        <v>65</v>
      </c>
      <c r="BM146" s="21" t="s">
        <v>1202</v>
      </c>
      <c r="BN146" s="21" t="s">
        <v>2198</v>
      </c>
      <c r="BO146" s="21">
        <v>623635014</v>
      </c>
      <c r="BP146" s="21" t="s">
        <v>2199</v>
      </c>
    </row>
    <row r="147" spans="1:68" x14ac:dyDescent="0.35">
      <c r="A147" s="37">
        <v>44005.551921296297</v>
      </c>
      <c r="B147" s="36" t="s">
        <v>65</v>
      </c>
      <c r="C147" s="22" t="s">
        <v>65</v>
      </c>
      <c r="D147" s="21"/>
      <c r="E147" s="23" t="s">
        <v>985</v>
      </c>
      <c r="F147" s="23" t="s">
        <v>974</v>
      </c>
      <c r="G147" s="23" t="s">
        <v>974</v>
      </c>
      <c r="H147" s="23" t="s">
        <v>974</v>
      </c>
      <c r="I147" s="21" t="s">
        <v>531</v>
      </c>
      <c r="J147" s="21" t="s">
        <v>389</v>
      </c>
      <c r="K147" s="21">
        <v>1</v>
      </c>
      <c r="L147" s="21" t="s">
        <v>2190</v>
      </c>
      <c r="M147" s="21" t="s">
        <v>2191</v>
      </c>
      <c r="N147" s="21" t="s">
        <v>2192</v>
      </c>
      <c r="O147" s="21" t="s">
        <v>2193</v>
      </c>
      <c r="P147" s="21" t="s">
        <v>2194</v>
      </c>
      <c r="Q147" s="21" t="s">
        <v>2130</v>
      </c>
      <c r="R147" s="21" t="s">
        <v>2195</v>
      </c>
      <c r="S147" s="21" t="s">
        <v>2196</v>
      </c>
      <c r="T147" s="24">
        <v>1819253</v>
      </c>
      <c r="U147" s="24">
        <v>0</v>
      </c>
      <c r="V147" s="24">
        <v>0</v>
      </c>
      <c r="W147" s="24">
        <v>0</v>
      </c>
      <c r="X147" s="24">
        <v>0</v>
      </c>
      <c r="Y147" s="24">
        <v>9829</v>
      </c>
      <c r="Z147" s="24">
        <v>0</v>
      </c>
      <c r="AA147" s="24">
        <v>104093</v>
      </c>
      <c r="AB147" s="24">
        <v>0</v>
      </c>
      <c r="AC147" s="24">
        <v>0</v>
      </c>
      <c r="AD147" s="24">
        <v>124207</v>
      </c>
      <c r="AE147" s="24">
        <v>0</v>
      </c>
      <c r="AF147" s="24">
        <v>0</v>
      </c>
      <c r="AG147" s="24">
        <v>0</v>
      </c>
      <c r="AH147" s="24">
        <v>0</v>
      </c>
      <c r="AI147" s="24">
        <v>0</v>
      </c>
      <c r="AJ147" s="24">
        <v>238129</v>
      </c>
      <c r="AK147" s="24">
        <v>0</v>
      </c>
      <c r="AL147" s="24">
        <v>0</v>
      </c>
      <c r="AM147" s="24">
        <v>0</v>
      </c>
      <c r="AN147" s="24">
        <v>0</v>
      </c>
      <c r="AO147" s="24">
        <v>0</v>
      </c>
      <c r="AP147" s="24">
        <v>0</v>
      </c>
      <c r="AQ147" s="24">
        <v>6509</v>
      </c>
      <c r="AR147" s="24">
        <v>0</v>
      </c>
      <c r="AS147" s="24">
        <v>0</v>
      </c>
      <c r="AT147" s="24">
        <v>6509</v>
      </c>
      <c r="AU147" s="24">
        <v>0</v>
      </c>
      <c r="AV147" s="24">
        <v>0</v>
      </c>
      <c r="AW147" s="24">
        <v>0</v>
      </c>
      <c r="AX147" s="24">
        <v>0</v>
      </c>
      <c r="AY147" s="24">
        <v>0</v>
      </c>
      <c r="AZ147" s="24">
        <v>234809</v>
      </c>
      <c r="BA147" s="24">
        <v>58702</v>
      </c>
      <c r="BB147" s="24">
        <v>9829</v>
      </c>
      <c r="BC147" s="24">
        <v>68531</v>
      </c>
      <c r="BD147" s="24">
        <v>96148</v>
      </c>
      <c r="BE147" s="24" t="s">
        <v>988</v>
      </c>
      <c r="BF147" s="24"/>
      <c r="BG147" s="24">
        <v>164679</v>
      </c>
      <c r="BH147" s="29">
        <v>9.0520120071260021E-2</v>
      </c>
      <c r="BI147" s="30">
        <v>164679</v>
      </c>
      <c r="BJ147" s="31">
        <v>9.0520120071260021E-2</v>
      </c>
      <c r="BK147" s="27" t="s">
        <v>2200</v>
      </c>
      <c r="BL147" s="21" t="s">
        <v>65</v>
      </c>
      <c r="BM147" s="21" t="s">
        <v>1202</v>
      </c>
      <c r="BN147" s="21" t="s">
        <v>2198</v>
      </c>
      <c r="BO147" s="33">
        <v>627844993</v>
      </c>
      <c r="BP147" s="21" t="s">
        <v>2199</v>
      </c>
    </row>
    <row r="148" spans="1:68" x14ac:dyDescent="0.35">
      <c r="A148" s="38">
        <v>43994.468807870369</v>
      </c>
      <c r="B148" s="36" t="s">
        <v>65</v>
      </c>
      <c r="C148" s="22" t="s">
        <v>65</v>
      </c>
      <c r="D148" s="22"/>
      <c r="E148" s="23" t="s">
        <v>985</v>
      </c>
      <c r="F148" s="23" t="s">
        <v>974</v>
      </c>
      <c r="G148" s="23" t="s">
        <v>974</v>
      </c>
      <c r="H148" s="23" t="s">
        <v>974</v>
      </c>
      <c r="I148" s="21" t="s">
        <v>535</v>
      </c>
      <c r="J148" s="21" t="s">
        <v>921</v>
      </c>
      <c r="K148" s="21">
        <v>1</v>
      </c>
      <c r="L148" s="21" t="s">
        <v>2201</v>
      </c>
      <c r="M148" s="21" t="s">
        <v>2202</v>
      </c>
      <c r="N148" s="21" t="s">
        <v>2203</v>
      </c>
      <c r="O148" s="21" t="s">
        <v>2204</v>
      </c>
      <c r="P148" s="21" t="s">
        <v>2205</v>
      </c>
      <c r="Q148" s="21" t="s">
        <v>2206</v>
      </c>
      <c r="R148" s="21" t="s">
        <v>2203</v>
      </c>
      <c r="S148" s="21" t="s">
        <v>2207</v>
      </c>
      <c r="T148" s="24">
        <v>3511279</v>
      </c>
      <c r="U148" s="24">
        <v>0</v>
      </c>
      <c r="V148" s="24">
        <v>0</v>
      </c>
      <c r="W148" s="24">
        <v>0</v>
      </c>
      <c r="X148" s="24">
        <v>0</v>
      </c>
      <c r="Y148" s="24">
        <v>321190</v>
      </c>
      <c r="Z148" s="24">
        <v>0</v>
      </c>
      <c r="AA148" s="24">
        <v>0</v>
      </c>
      <c r="AB148" s="24">
        <v>0</v>
      </c>
      <c r="AC148" s="24">
        <v>0</v>
      </c>
      <c r="AD148" s="24">
        <v>0</v>
      </c>
      <c r="AE148" s="24">
        <v>0</v>
      </c>
      <c r="AF148" s="24">
        <v>0</v>
      </c>
      <c r="AG148" s="24">
        <v>0</v>
      </c>
      <c r="AH148" s="24">
        <v>0</v>
      </c>
      <c r="AI148" s="24">
        <v>0</v>
      </c>
      <c r="AJ148" s="24">
        <v>321190</v>
      </c>
      <c r="AK148" s="24">
        <v>0</v>
      </c>
      <c r="AL148" s="24">
        <v>0</v>
      </c>
      <c r="AM148" s="24">
        <v>0</v>
      </c>
      <c r="AN148" s="24">
        <v>0</v>
      </c>
      <c r="AO148" s="24">
        <v>0</v>
      </c>
      <c r="AP148" s="24">
        <v>0</v>
      </c>
      <c r="AQ148" s="24">
        <v>0</v>
      </c>
      <c r="AR148" s="24">
        <v>0</v>
      </c>
      <c r="AS148" s="24">
        <v>0</v>
      </c>
      <c r="AT148" s="24">
        <v>0</v>
      </c>
      <c r="AU148" s="24">
        <v>0</v>
      </c>
      <c r="AV148" s="24">
        <v>0</v>
      </c>
      <c r="AW148" s="24">
        <v>0</v>
      </c>
      <c r="AX148" s="24">
        <v>0</v>
      </c>
      <c r="AY148" s="24">
        <v>0</v>
      </c>
      <c r="AZ148" s="24">
        <v>0</v>
      </c>
      <c r="BA148" s="24">
        <v>0</v>
      </c>
      <c r="BB148" s="24">
        <v>321190</v>
      </c>
      <c r="BC148" s="24">
        <v>321190</v>
      </c>
      <c r="BD148" s="24">
        <v>0</v>
      </c>
      <c r="BE148" s="24"/>
      <c r="BF148" s="24"/>
      <c r="BG148" s="24">
        <v>321190</v>
      </c>
      <c r="BH148" s="29">
        <v>9.1473790604506222E-2</v>
      </c>
      <c r="BI148" s="30">
        <v>321190</v>
      </c>
      <c r="BJ148" s="31">
        <v>9.1473790604506222E-2</v>
      </c>
      <c r="BK148" s="27" t="s">
        <v>2208</v>
      </c>
      <c r="BL148" s="21" t="s">
        <v>65</v>
      </c>
      <c r="BM148" s="21" t="s">
        <v>1056</v>
      </c>
      <c r="BN148" s="21" t="s">
        <v>2209</v>
      </c>
      <c r="BO148" s="21">
        <v>623826731</v>
      </c>
      <c r="BP148" s="21" t="s">
        <v>2210</v>
      </c>
    </row>
    <row r="149" spans="1:68" x14ac:dyDescent="0.35">
      <c r="A149" s="35">
        <v>43983.446793981479</v>
      </c>
      <c r="B149" s="40" t="s">
        <v>65</v>
      </c>
      <c r="C149" s="22" t="s">
        <v>65</v>
      </c>
      <c r="D149" s="22"/>
      <c r="E149" s="23" t="s">
        <v>985</v>
      </c>
      <c r="F149" s="23" t="s">
        <v>974</v>
      </c>
      <c r="G149" s="23" t="s">
        <v>974</v>
      </c>
      <c r="H149" s="23" t="s">
        <v>974</v>
      </c>
      <c r="I149" s="21" t="s">
        <v>539</v>
      </c>
      <c r="J149" s="21" t="s">
        <v>307</v>
      </c>
      <c r="K149" s="21">
        <v>1</v>
      </c>
      <c r="L149" s="21" t="s">
        <v>1801</v>
      </c>
      <c r="M149" s="21" t="s">
        <v>2211</v>
      </c>
      <c r="N149" s="21" t="s">
        <v>2212</v>
      </c>
      <c r="O149" s="21" t="s">
        <v>2213</v>
      </c>
      <c r="P149" s="21" t="s">
        <v>2214</v>
      </c>
      <c r="Q149" s="21" t="s">
        <v>2126</v>
      </c>
      <c r="R149" s="21" t="s">
        <v>2215</v>
      </c>
      <c r="S149" s="21" t="s">
        <v>2216</v>
      </c>
      <c r="T149" s="24">
        <v>1250218</v>
      </c>
      <c r="U149" s="24">
        <v>97250</v>
      </c>
      <c r="V149" s="24">
        <v>0</v>
      </c>
      <c r="W149" s="24">
        <v>350</v>
      </c>
      <c r="X149" s="24">
        <v>2250</v>
      </c>
      <c r="Y149" s="24">
        <v>2300</v>
      </c>
      <c r="Z149" s="24">
        <v>0</v>
      </c>
      <c r="AA149" s="24">
        <v>226325</v>
      </c>
      <c r="AB149" s="24">
        <v>0</v>
      </c>
      <c r="AC149" s="24">
        <v>0</v>
      </c>
      <c r="AD149" s="24">
        <v>45800</v>
      </c>
      <c r="AE149" s="24">
        <v>175000</v>
      </c>
      <c r="AF149" s="24">
        <v>0</v>
      </c>
      <c r="AG149" s="24">
        <v>135000</v>
      </c>
      <c r="AH149" s="24">
        <v>0</v>
      </c>
      <c r="AI149" s="24">
        <v>0</v>
      </c>
      <c r="AJ149" s="24">
        <v>684275</v>
      </c>
      <c r="AK149" s="24">
        <v>0</v>
      </c>
      <c r="AL149" s="24">
        <v>0</v>
      </c>
      <c r="AM149" s="24">
        <v>0</v>
      </c>
      <c r="AN149" s="24">
        <v>0</v>
      </c>
      <c r="AO149" s="24">
        <v>0</v>
      </c>
      <c r="AP149" s="24">
        <v>0</v>
      </c>
      <c r="AQ149" s="24">
        <v>10000</v>
      </c>
      <c r="AR149" s="24">
        <v>0</v>
      </c>
      <c r="AS149" s="24">
        <v>0</v>
      </c>
      <c r="AT149" s="24">
        <v>10000</v>
      </c>
      <c r="AU149" s="24">
        <v>1200</v>
      </c>
      <c r="AV149" s="24">
        <v>12400</v>
      </c>
      <c r="AW149" s="24">
        <v>0</v>
      </c>
      <c r="AX149" s="24">
        <v>0</v>
      </c>
      <c r="AY149" s="24">
        <v>13600</v>
      </c>
      <c r="AZ149" s="24">
        <v>383175</v>
      </c>
      <c r="BA149" s="24">
        <v>95794</v>
      </c>
      <c r="BB149" s="24">
        <v>324700</v>
      </c>
      <c r="BC149" s="24">
        <v>420494</v>
      </c>
      <c r="BD149" s="24">
        <v>0</v>
      </c>
      <c r="BE149" s="24"/>
      <c r="BF149" s="24"/>
      <c r="BG149" s="24">
        <v>420494</v>
      </c>
      <c r="BH149" s="29">
        <v>0.33633654290691706</v>
      </c>
      <c r="BI149" s="30">
        <v>420494</v>
      </c>
      <c r="BJ149" s="31">
        <v>0.33633654290691706</v>
      </c>
      <c r="BK149" s="27" t="s">
        <v>2217</v>
      </c>
      <c r="BL149" s="21" t="s">
        <v>65</v>
      </c>
      <c r="BM149" s="21" t="s">
        <v>1115</v>
      </c>
      <c r="BN149" s="21" t="s">
        <v>2218</v>
      </c>
      <c r="BO149" s="21">
        <v>619602893</v>
      </c>
      <c r="BP149" s="21" t="s">
        <v>1286</v>
      </c>
    </row>
    <row r="150" spans="1:68" x14ac:dyDescent="0.35">
      <c r="A150" s="37">
        <v>44029.425983796296</v>
      </c>
      <c r="B150" s="36" t="s">
        <v>65</v>
      </c>
      <c r="C150" s="22" t="s">
        <v>65</v>
      </c>
      <c r="D150" s="21"/>
      <c r="E150" s="23" t="s">
        <v>985</v>
      </c>
      <c r="F150" s="23" t="s">
        <v>974</v>
      </c>
      <c r="G150" s="23" t="s">
        <v>974</v>
      </c>
      <c r="H150" s="23" t="s">
        <v>974</v>
      </c>
      <c r="I150" s="21" t="s">
        <v>543</v>
      </c>
      <c r="J150" s="21" t="s">
        <v>921</v>
      </c>
      <c r="K150" s="21">
        <v>1</v>
      </c>
      <c r="L150" s="21" t="s">
        <v>1281</v>
      </c>
      <c r="M150" s="21" t="s">
        <v>2219</v>
      </c>
      <c r="N150" s="21" t="s">
        <v>2220</v>
      </c>
      <c r="O150" s="21" t="s">
        <v>2221</v>
      </c>
      <c r="P150" s="21" t="s">
        <v>1168</v>
      </c>
      <c r="Q150" s="21" t="s">
        <v>2222</v>
      </c>
      <c r="R150" s="21" t="s">
        <v>2223</v>
      </c>
      <c r="S150" s="21" t="s">
        <v>2224</v>
      </c>
      <c r="T150" s="24">
        <v>940485</v>
      </c>
      <c r="U150" s="24">
        <v>0</v>
      </c>
      <c r="V150" s="24">
        <v>0</v>
      </c>
      <c r="W150" s="24">
        <v>0</v>
      </c>
      <c r="X150" s="24">
        <v>0</v>
      </c>
      <c r="Y150" s="24">
        <v>10000</v>
      </c>
      <c r="Z150" s="24">
        <v>220000</v>
      </c>
      <c r="AA150" s="24">
        <v>146000</v>
      </c>
      <c r="AB150" s="24">
        <v>0</v>
      </c>
      <c r="AC150" s="24">
        <v>0</v>
      </c>
      <c r="AD150" s="24">
        <v>0</v>
      </c>
      <c r="AE150" s="24">
        <v>246000</v>
      </c>
      <c r="AF150" s="24">
        <v>0</v>
      </c>
      <c r="AG150" s="24">
        <v>0</v>
      </c>
      <c r="AH150" s="24">
        <v>0</v>
      </c>
      <c r="AI150" s="24">
        <v>0</v>
      </c>
      <c r="AJ150" s="24">
        <v>622000</v>
      </c>
      <c r="AK150" s="24">
        <v>0</v>
      </c>
      <c r="AL150" s="24">
        <v>0</v>
      </c>
      <c r="AM150" s="24">
        <v>0</v>
      </c>
      <c r="AN150" s="24">
        <v>0</v>
      </c>
      <c r="AO150" s="24">
        <v>0</v>
      </c>
      <c r="AP150" s="24">
        <v>0</v>
      </c>
      <c r="AQ150" s="24">
        <v>2000</v>
      </c>
      <c r="AR150" s="24">
        <v>2000</v>
      </c>
      <c r="AS150" s="24">
        <v>0</v>
      </c>
      <c r="AT150" s="24">
        <v>4000</v>
      </c>
      <c r="AU150" s="24">
        <v>0</v>
      </c>
      <c r="AV150" s="24">
        <v>0</v>
      </c>
      <c r="AW150" s="24">
        <v>0</v>
      </c>
      <c r="AX150" s="24">
        <v>0</v>
      </c>
      <c r="AY150" s="24">
        <v>0</v>
      </c>
      <c r="AZ150" s="24">
        <v>370000</v>
      </c>
      <c r="BA150" s="24">
        <v>92500</v>
      </c>
      <c r="BB150" s="24">
        <v>256000</v>
      </c>
      <c r="BC150" s="24">
        <v>348500</v>
      </c>
      <c r="BD150" s="24">
        <v>0</v>
      </c>
      <c r="BE150" s="21"/>
      <c r="BF150" s="21"/>
      <c r="BG150" s="24">
        <v>348500</v>
      </c>
      <c r="BH150" s="29">
        <v>0.37055349101793222</v>
      </c>
      <c r="BI150" s="30">
        <v>348500</v>
      </c>
      <c r="BJ150" s="31">
        <v>0.37055349101793222</v>
      </c>
      <c r="BK150" s="27" t="s">
        <v>2225</v>
      </c>
      <c r="BL150" s="21" t="s">
        <v>65</v>
      </c>
      <c r="BM150" s="21" t="s">
        <v>1561</v>
      </c>
      <c r="BN150" s="21" t="s">
        <v>2226</v>
      </c>
      <c r="BO150" s="21">
        <v>636752695</v>
      </c>
      <c r="BP150" s="21" t="s">
        <v>1784</v>
      </c>
    </row>
    <row r="151" spans="1:68" x14ac:dyDescent="0.35">
      <c r="A151" s="37">
        <v>43993.433935185189</v>
      </c>
      <c r="B151" s="36" t="s">
        <v>65</v>
      </c>
      <c r="C151" s="22" t="s">
        <v>65</v>
      </c>
      <c r="D151" s="22"/>
      <c r="E151" s="23" t="s">
        <v>985</v>
      </c>
      <c r="F151" s="23" t="s">
        <v>974</v>
      </c>
      <c r="G151" s="23" t="s">
        <v>974</v>
      </c>
      <c r="H151" s="23" t="s">
        <v>974</v>
      </c>
      <c r="I151" s="21" t="s">
        <v>545</v>
      </c>
      <c r="J151" s="21" t="s">
        <v>611</v>
      </c>
      <c r="K151" s="21">
        <v>1</v>
      </c>
      <c r="L151" s="21" t="s">
        <v>1503</v>
      </c>
      <c r="M151" s="21" t="s">
        <v>2227</v>
      </c>
      <c r="N151" s="21" t="s">
        <v>2228</v>
      </c>
      <c r="O151" s="21" t="s">
        <v>2229</v>
      </c>
      <c r="P151" s="21" t="s">
        <v>2230</v>
      </c>
      <c r="Q151" s="21" t="s">
        <v>2231</v>
      </c>
      <c r="R151" s="21" t="s">
        <v>2232</v>
      </c>
      <c r="S151" s="21" t="s">
        <v>2233</v>
      </c>
      <c r="T151" s="24">
        <v>1137716</v>
      </c>
      <c r="U151" s="24">
        <v>0</v>
      </c>
      <c r="V151" s="24">
        <v>0</v>
      </c>
      <c r="W151" s="24">
        <v>0</v>
      </c>
      <c r="X151" s="24">
        <v>0</v>
      </c>
      <c r="Y151" s="24">
        <v>0</v>
      </c>
      <c r="Z151" s="24">
        <v>2500</v>
      </c>
      <c r="AA151" s="24">
        <v>0</v>
      </c>
      <c r="AB151" s="24">
        <v>0</v>
      </c>
      <c r="AC151" s="24">
        <v>0</v>
      </c>
      <c r="AD151" s="24">
        <v>0</v>
      </c>
      <c r="AE151" s="24">
        <v>0</v>
      </c>
      <c r="AF151" s="24">
        <v>0</v>
      </c>
      <c r="AG151" s="24">
        <v>41133</v>
      </c>
      <c r="AH151" s="24">
        <v>0</v>
      </c>
      <c r="AI151" s="24">
        <v>0</v>
      </c>
      <c r="AJ151" s="24">
        <v>43633</v>
      </c>
      <c r="AK151" s="24">
        <v>0</v>
      </c>
      <c r="AL151" s="24">
        <v>0</v>
      </c>
      <c r="AM151" s="24">
        <v>0</v>
      </c>
      <c r="AN151" s="24">
        <v>0</v>
      </c>
      <c r="AO151" s="24">
        <v>0</v>
      </c>
      <c r="AP151" s="24">
        <v>0</v>
      </c>
      <c r="AQ151" s="24">
        <v>0</v>
      </c>
      <c r="AR151" s="24">
        <v>1000</v>
      </c>
      <c r="AS151" s="24">
        <v>0</v>
      </c>
      <c r="AT151" s="24">
        <v>1000</v>
      </c>
      <c r="AU151" s="24">
        <v>0</v>
      </c>
      <c r="AV151" s="24">
        <v>0</v>
      </c>
      <c r="AW151" s="24">
        <v>0</v>
      </c>
      <c r="AX151" s="24">
        <v>0</v>
      </c>
      <c r="AY151" s="24">
        <v>0</v>
      </c>
      <c r="AZ151" s="24">
        <v>3500</v>
      </c>
      <c r="BA151" s="24">
        <v>875</v>
      </c>
      <c r="BB151" s="24">
        <v>41133</v>
      </c>
      <c r="BC151" s="24">
        <v>42008</v>
      </c>
      <c r="BD151" s="24">
        <v>23000</v>
      </c>
      <c r="BE151" s="24" t="s">
        <v>988</v>
      </c>
      <c r="BF151" s="24"/>
      <c r="BG151" s="24">
        <v>65008</v>
      </c>
      <c r="BH151" s="29">
        <v>5.7139039971310944E-2</v>
      </c>
      <c r="BI151" s="30">
        <v>65008</v>
      </c>
      <c r="BJ151" s="31">
        <v>5.7139039971310944E-2</v>
      </c>
      <c r="BK151" s="27" t="s">
        <v>2234</v>
      </c>
      <c r="BL151" s="21" t="s">
        <v>65</v>
      </c>
      <c r="BM151" s="21" t="s">
        <v>1044</v>
      </c>
      <c r="BN151" s="21" t="s">
        <v>2235</v>
      </c>
      <c r="BO151" s="21">
        <v>623394366</v>
      </c>
      <c r="BP151" s="21" t="s">
        <v>2236</v>
      </c>
    </row>
    <row r="152" spans="1:68" x14ac:dyDescent="0.35">
      <c r="A152" s="37">
        <v>43993.848252314812</v>
      </c>
      <c r="B152" s="36" t="s">
        <v>65</v>
      </c>
      <c r="C152" s="22" t="s">
        <v>65</v>
      </c>
      <c r="D152" s="22"/>
      <c r="E152" s="23" t="s">
        <v>985</v>
      </c>
      <c r="F152" s="23" t="s">
        <v>974</v>
      </c>
      <c r="G152" s="23" t="s">
        <v>974</v>
      </c>
      <c r="H152" s="23" t="s">
        <v>974</v>
      </c>
      <c r="I152" s="21" t="s">
        <v>547</v>
      </c>
      <c r="J152" s="21" t="s">
        <v>921</v>
      </c>
      <c r="K152" s="21">
        <v>1</v>
      </c>
      <c r="L152" s="21" t="s">
        <v>2237</v>
      </c>
      <c r="M152" s="21" t="s">
        <v>2238</v>
      </c>
      <c r="N152" s="21" t="s">
        <v>2239</v>
      </c>
      <c r="O152" s="21" t="s">
        <v>2240</v>
      </c>
      <c r="P152" s="21" t="s">
        <v>2241</v>
      </c>
      <c r="Q152" s="21" t="s">
        <v>2242</v>
      </c>
      <c r="R152" s="21" t="s">
        <v>2243</v>
      </c>
      <c r="S152" s="21" t="s">
        <v>2244</v>
      </c>
      <c r="T152" s="24">
        <v>5093008</v>
      </c>
      <c r="U152" s="24">
        <v>123067</v>
      </c>
      <c r="V152" s="24">
        <v>0</v>
      </c>
      <c r="W152" s="24">
        <v>51000</v>
      </c>
      <c r="X152" s="24">
        <v>14063</v>
      </c>
      <c r="Y152" s="24">
        <v>76644</v>
      </c>
      <c r="Z152" s="24">
        <v>0</v>
      </c>
      <c r="AA152" s="24">
        <v>336958</v>
      </c>
      <c r="AB152" s="24">
        <v>0</v>
      </c>
      <c r="AC152" s="24">
        <v>0</v>
      </c>
      <c r="AD152" s="24">
        <v>7900</v>
      </c>
      <c r="AE152" s="24">
        <v>0</v>
      </c>
      <c r="AF152" s="24">
        <v>0</v>
      </c>
      <c r="AG152" s="24">
        <v>0</v>
      </c>
      <c r="AH152" s="24">
        <v>0</v>
      </c>
      <c r="AI152" s="24">
        <v>0</v>
      </c>
      <c r="AJ152" s="24">
        <v>609632</v>
      </c>
      <c r="AK152" s="24">
        <v>20160</v>
      </c>
      <c r="AL152" s="24">
        <v>0</v>
      </c>
      <c r="AM152" s="24">
        <v>0</v>
      </c>
      <c r="AN152" s="24">
        <v>0</v>
      </c>
      <c r="AO152" s="24">
        <v>0</v>
      </c>
      <c r="AP152" s="24">
        <v>0</v>
      </c>
      <c r="AQ152" s="24">
        <v>0</v>
      </c>
      <c r="AR152" s="24">
        <v>0</v>
      </c>
      <c r="AS152" s="24">
        <v>0</v>
      </c>
      <c r="AT152" s="24">
        <v>20160</v>
      </c>
      <c r="AU152" s="24">
        <v>0</v>
      </c>
      <c r="AV152" s="24">
        <v>0</v>
      </c>
      <c r="AW152" s="24">
        <v>0</v>
      </c>
      <c r="AX152" s="24">
        <v>0</v>
      </c>
      <c r="AY152" s="24">
        <v>0</v>
      </c>
      <c r="AZ152" s="24">
        <v>553148</v>
      </c>
      <c r="BA152" s="24">
        <v>138287</v>
      </c>
      <c r="BB152" s="24">
        <v>76644</v>
      </c>
      <c r="BC152" s="24">
        <v>214931</v>
      </c>
      <c r="BD152" s="24">
        <v>0</v>
      </c>
      <c r="BE152" s="24"/>
      <c r="BF152" s="24"/>
      <c r="BG152" s="24">
        <v>214931</v>
      </c>
      <c r="BH152" s="29">
        <v>4.2201190337812153E-2</v>
      </c>
      <c r="BI152" s="30">
        <v>214931</v>
      </c>
      <c r="BJ152" s="31">
        <v>4.2201190337812153E-2</v>
      </c>
      <c r="BK152" s="27" t="s">
        <v>2245</v>
      </c>
      <c r="BL152" s="21" t="s">
        <v>65</v>
      </c>
      <c r="BM152" s="21" t="s">
        <v>1009</v>
      </c>
      <c r="BN152" s="21" t="s">
        <v>2246</v>
      </c>
      <c r="BO152" s="21">
        <v>623618873</v>
      </c>
      <c r="BP152" s="21" t="s">
        <v>2247</v>
      </c>
    </row>
    <row r="153" spans="1:68" x14ac:dyDescent="0.35">
      <c r="A153" s="38">
        <v>43994.499247685177</v>
      </c>
      <c r="B153" s="36" t="s">
        <v>65</v>
      </c>
      <c r="C153" s="22" t="s">
        <v>65</v>
      </c>
      <c r="D153" s="22"/>
      <c r="E153" s="23" t="s">
        <v>985</v>
      </c>
      <c r="F153" s="23" t="s">
        <v>974</v>
      </c>
      <c r="G153" s="23" t="s">
        <v>974</v>
      </c>
      <c r="H153" s="23" t="s">
        <v>974</v>
      </c>
      <c r="I153" s="21" t="s">
        <v>551</v>
      </c>
      <c r="J153" s="21" t="s">
        <v>921</v>
      </c>
      <c r="K153" s="21">
        <v>1</v>
      </c>
      <c r="L153" s="21" t="s">
        <v>2248</v>
      </c>
      <c r="M153" s="21" t="s">
        <v>2249</v>
      </c>
      <c r="N153" s="21" t="s">
        <v>2250</v>
      </c>
      <c r="O153" s="21" t="s">
        <v>2251</v>
      </c>
      <c r="P153" s="21" t="s">
        <v>1051</v>
      </c>
      <c r="Q153" s="21" t="s">
        <v>2252</v>
      </c>
      <c r="R153" s="21" t="s">
        <v>2253</v>
      </c>
      <c r="S153" s="21" t="s">
        <v>2254</v>
      </c>
      <c r="T153" s="24">
        <v>2485712</v>
      </c>
      <c r="U153" s="24">
        <v>120871</v>
      </c>
      <c r="V153" s="24">
        <v>0</v>
      </c>
      <c r="W153" s="24">
        <v>0</v>
      </c>
      <c r="X153" s="24">
        <v>0</v>
      </c>
      <c r="Y153" s="24">
        <v>128975</v>
      </c>
      <c r="Z153" s="24">
        <v>0</v>
      </c>
      <c r="AA153" s="24">
        <v>174656</v>
      </c>
      <c r="AB153" s="24">
        <v>0</v>
      </c>
      <c r="AC153" s="24">
        <v>0</v>
      </c>
      <c r="AD153" s="24">
        <v>15002</v>
      </c>
      <c r="AE153" s="24">
        <v>0</v>
      </c>
      <c r="AF153" s="24">
        <v>0</v>
      </c>
      <c r="AG153" s="24">
        <v>0</v>
      </c>
      <c r="AH153" s="24">
        <v>0</v>
      </c>
      <c r="AI153" s="24">
        <v>0</v>
      </c>
      <c r="AJ153" s="24">
        <v>439504</v>
      </c>
      <c r="AK153" s="24">
        <v>0</v>
      </c>
      <c r="AL153" s="24">
        <v>0</v>
      </c>
      <c r="AM153" s="24">
        <v>0</v>
      </c>
      <c r="AN153" s="24">
        <v>0</v>
      </c>
      <c r="AO153" s="24">
        <v>0</v>
      </c>
      <c r="AP153" s="24">
        <v>0</v>
      </c>
      <c r="AQ153" s="24">
        <v>8212</v>
      </c>
      <c r="AR153" s="24">
        <v>0</v>
      </c>
      <c r="AS153" s="24">
        <v>0</v>
      </c>
      <c r="AT153" s="24">
        <v>8212</v>
      </c>
      <c r="AU153" s="24">
        <v>23908</v>
      </c>
      <c r="AV153" s="24">
        <v>0</v>
      </c>
      <c r="AW153" s="24">
        <v>0</v>
      </c>
      <c r="AX153" s="24">
        <v>0</v>
      </c>
      <c r="AY153" s="24">
        <v>23908</v>
      </c>
      <c r="AZ153" s="24">
        <v>342649</v>
      </c>
      <c r="BA153" s="24">
        <v>85662</v>
      </c>
      <c r="BB153" s="24">
        <v>128975</v>
      </c>
      <c r="BC153" s="24">
        <v>214637</v>
      </c>
      <c r="BD153" s="24">
        <v>0</v>
      </c>
      <c r="BE153" s="24"/>
      <c r="BF153" s="24"/>
      <c r="BG153" s="24">
        <v>214637</v>
      </c>
      <c r="BH153" s="29">
        <v>8.6348297791538201E-2</v>
      </c>
      <c r="BI153" s="30">
        <v>214637</v>
      </c>
      <c r="BJ153" s="31">
        <v>8.6348297791538201E-2</v>
      </c>
      <c r="BK153" s="27" t="s">
        <v>2255</v>
      </c>
      <c r="BL153" s="21" t="s">
        <v>65</v>
      </c>
      <c r="BM153" s="21" t="s">
        <v>1056</v>
      </c>
      <c r="BN153" s="21" t="s">
        <v>2256</v>
      </c>
      <c r="BO153" s="21">
        <v>623844615</v>
      </c>
      <c r="BP153" s="21" t="s">
        <v>2257</v>
      </c>
    </row>
    <row r="154" spans="1:68" x14ac:dyDescent="0.35">
      <c r="A154" s="37">
        <v>43993.51599537037</v>
      </c>
      <c r="B154" s="36" t="s">
        <v>65</v>
      </c>
      <c r="C154" s="22" t="s">
        <v>65</v>
      </c>
      <c r="D154" s="22"/>
      <c r="E154" s="23" t="s">
        <v>985</v>
      </c>
      <c r="F154" s="23" t="s">
        <v>974</v>
      </c>
      <c r="G154" s="23" t="s">
        <v>974</v>
      </c>
      <c r="H154" s="23" t="s">
        <v>974</v>
      </c>
      <c r="I154" s="21" t="s">
        <v>553</v>
      </c>
      <c r="J154" s="21" t="s">
        <v>891</v>
      </c>
      <c r="K154" s="21">
        <v>1</v>
      </c>
      <c r="L154" s="21" t="s">
        <v>2258</v>
      </c>
      <c r="M154" s="21" t="s">
        <v>2259</v>
      </c>
      <c r="N154" s="21" t="s">
        <v>2260</v>
      </c>
      <c r="O154" s="21" t="s">
        <v>2261</v>
      </c>
      <c r="P154" s="21" t="s">
        <v>2262</v>
      </c>
      <c r="Q154" s="21" t="s">
        <v>2263</v>
      </c>
      <c r="R154" s="21" t="s">
        <v>2264</v>
      </c>
      <c r="S154" s="21" t="s">
        <v>2265</v>
      </c>
      <c r="T154" s="24">
        <v>545141</v>
      </c>
      <c r="U154" s="24">
        <v>37212</v>
      </c>
      <c r="V154" s="24">
        <v>0</v>
      </c>
      <c r="W154" s="24">
        <v>0</v>
      </c>
      <c r="X154" s="24">
        <v>0</v>
      </c>
      <c r="Y154" s="24">
        <v>104735</v>
      </c>
      <c r="Z154" s="24">
        <v>2500</v>
      </c>
      <c r="AA154" s="24">
        <v>54450</v>
      </c>
      <c r="AB154" s="24">
        <v>15000</v>
      </c>
      <c r="AC154" s="24">
        <v>0</v>
      </c>
      <c r="AD154" s="24">
        <v>64810</v>
      </c>
      <c r="AE154" s="24">
        <v>0</v>
      </c>
      <c r="AF154" s="24">
        <v>0</v>
      </c>
      <c r="AG154" s="24">
        <v>0</v>
      </c>
      <c r="AH154" s="24">
        <v>0</v>
      </c>
      <c r="AI154" s="24">
        <v>0</v>
      </c>
      <c r="AJ154" s="24">
        <v>278707</v>
      </c>
      <c r="AK154" s="24">
        <v>16000</v>
      </c>
      <c r="AL154" s="24">
        <v>0</v>
      </c>
      <c r="AM154" s="24">
        <v>0</v>
      </c>
      <c r="AN154" s="24">
        <v>10000</v>
      </c>
      <c r="AO154" s="24">
        <v>0</v>
      </c>
      <c r="AP154" s="24">
        <v>0</v>
      </c>
      <c r="AQ154" s="24">
        <v>10748</v>
      </c>
      <c r="AR154" s="24">
        <v>0</v>
      </c>
      <c r="AS154" s="24">
        <v>0</v>
      </c>
      <c r="AT154" s="24">
        <v>36748</v>
      </c>
      <c r="AU154" s="24">
        <v>0</v>
      </c>
      <c r="AV154" s="24">
        <v>16000</v>
      </c>
      <c r="AW154" s="24">
        <v>0</v>
      </c>
      <c r="AX154" s="24">
        <v>0</v>
      </c>
      <c r="AY154" s="24">
        <v>16000</v>
      </c>
      <c r="AZ154" s="24">
        <v>185720</v>
      </c>
      <c r="BA154" s="24">
        <v>46430</v>
      </c>
      <c r="BB154" s="24">
        <v>145735</v>
      </c>
      <c r="BC154" s="24">
        <v>192165</v>
      </c>
      <c r="BD154" s="24">
        <v>0</v>
      </c>
      <c r="BE154" s="24"/>
      <c r="BF154" s="24"/>
      <c r="BG154" s="24">
        <v>192165</v>
      </c>
      <c r="BH154" s="29">
        <v>0.35250513169987213</v>
      </c>
      <c r="BI154" s="30">
        <v>192165</v>
      </c>
      <c r="BJ154" s="31">
        <v>0.35250513169987213</v>
      </c>
      <c r="BK154" s="27" t="s">
        <v>2266</v>
      </c>
      <c r="BL154" s="21" t="s">
        <v>65</v>
      </c>
      <c r="BM154" s="21" t="s">
        <v>1044</v>
      </c>
      <c r="BN154" s="21" t="s">
        <v>2267</v>
      </c>
      <c r="BO154" s="21">
        <v>623445374</v>
      </c>
      <c r="BP154" s="21" t="s">
        <v>2268</v>
      </c>
    </row>
    <row r="155" spans="1:68" x14ac:dyDescent="0.35">
      <c r="A155" s="37">
        <v>44025.417361111111</v>
      </c>
      <c r="B155" s="36" t="s">
        <v>972</v>
      </c>
      <c r="C155" s="22" t="s">
        <v>72</v>
      </c>
      <c r="D155" s="21"/>
      <c r="E155" s="23" t="s">
        <v>973</v>
      </c>
      <c r="F155" s="23" t="s">
        <v>975</v>
      </c>
      <c r="G155" s="23" t="s">
        <v>974</v>
      </c>
      <c r="H155" s="23" t="s">
        <v>974</v>
      </c>
      <c r="I155" s="21" t="s">
        <v>553</v>
      </c>
      <c r="J155" s="21" t="s">
        <v>891</v>
      </c>
      <c r="K155" s="21">
        <v>1</v>
      </c>
      <c r="L155" s="21" t="s">
        <v>2269</v>
      </c>
      <c r="M155" s="21" t="s">
        <v>2259</v>
      </c>
      <c r="N155" s="21" t="s">
        <v>2260</v>
      </c>
      <c r="O155" s="21" t="s">
        <v>2261</v>
      </c>
      <c r="P155" s="21" t="s">
        <v>2270</v>
      </c>
      <c r="Q155" s="21" t="s">
        <v>2271</v>
      </c>
      <c r="R155" s="21" t="s">
        <v>2264</v>
      </c>
      <c r="S155" s="21" t="s">
        <v>2272</v>
      </c>
      <c r="T155" s="24">
        <v>545141</v>
      </c>
      <c r="U155" s="24">
        <v>0</v>
      </c>
      <c r="V155" s="24">
        <v>0</v>
      </c>
      <c r="W155" s="24">
        <v>0</v>
      </c>
      <c r="X155" s="24">
        <v>0</v>
      </c>
      <c r="Y155" s="24">
        <v>0</v>
      </c>
      <c r="Z155" s="24">
        <v>0</v>
      </c>
      <c r="AA155" s="24">
        <v>0</v>
      </c>
      <c r="AB155" s="24">
        <v>0</v>
      </c>
      <c r="AC155" s="24">
        <v>0</v>
      </c>
      <c r="AD155" s="24">
        <v>0</v>
      </c>
      <c r="AE155" s="24">
        <v>180922</v>
      </c>
      <c r="AF155" s="24">
        <v>0</v>
      </c>
      <c r="AG155" s="24">
        <v>0</v>
      </c>
      <c r="AH155" s="24">
        <v>0</v>
      </c>
      <c r="AI155" s="24">
        <v>0</v>
      </c>
      <c r="AJ155" s="24">
        <v>180922</v>
      </c>
      <c r="AK155" s="24">
        <v>0</v>
      </c>
      <c r="AL155" s="24">
        <v>0</v>
      </c>
      <c r="AM155" s="24">
        <v>0</v>
      </c>
      <c r="AN155" s="24">
        <v>0</v>
      </c>
      <c r="AO155" s="24">
        <v>0</v>
      </c>
      <c r="AP155" s="24">
        <v>0</v>
      </c>
      <c r="AQ155" s="24">
        <v>0</v>
      </c>
      <c r="AR155" s="24">
        <v>0</v>
      </c>
      <c r="AS155" s="24">
        <v>0</v>
      </c>
      <c r="AT155" s="24">
        <v>0</v>
      </c>
      <c r="AU155" s="24">
        <v>0</v>
      </c>
      <c r="AV155" s="24">
        <v>0</v>
      </c>
      <c r="AW155" s="24">
        <v>0</v>
      </c>
      <c r="AX155" s="24">
        <v>0</v>
      </c>
      <c r="AY155" s="24">
        <v>0</v>
      </c>
      <c r="AZ155" s="24">
        <v>0</v>
      </c>
      <c r="BA155" s="24">
        <v>0</v>
      </c>
      <c r="BB155" s="24">
        <v>180922</v>
      </c>
      <c r="BC155" s="24">
        <v>180922</v>
      </c>
      <c r="BD155" s="24">
        <v>0</v>
      </c>
      <c r="BE155" s="21"/>
      <c r="BF155" s="21"/>
      <c r="BG155" s="24">
        <v>180922</v>
      </c>
      <c r="BH155" s="29">
        <v>0.33188110965786832</v>
      </c>
      <c r="BI155" s="30">
        <v>27433</v>
      </c>
      <c r="BJ155" s="31">
        <v>5.0322760533513346E-2</v>
      </c>
      <c r="BK155" s="27" t="s">
        <v>2273</v>
      </c>
      <c r="BL155" s="21" t="s">
        <v>65</v>
      </c>
      <c r="BM155" s="21" t="s">
        <v>1561</v>
      </c>
      <c r="BN155" s="21" t="s">
        <v>2267</v>
      </c>
      <c r="BO155" s="33">
        <v>634835416</v>
      </c>
      <c r="BP155" s="21" t="s">
        <v>2268</v>
      </c>
    </row>
    <row r="156" spans="1:68" x14ac:dyDescent="0.35">
      <c r="A156" s="42">
        <v>44036.483449074076</v>
      </c>
      <c r="B156" s="36" t="s">
        <v>972</v>
      </c>
      <c r="C156" s="22" t="s">
        <v>72</v>
      </c>
      <c r="D156" s="21"/>
      <c r="E156" s="23" t="s">
        <v>973</v>
      </c>
      <c r="F156" s="23" t="s">
        <v>975</v>
      </c>
      <c r="G156" s="23" t="s">
        <v>974</v>
      </c>
      <c r="H156" s="23" t="s">
        <v>974</v>
      </c>
      <c r="I156" s="21" t="s">
        <v>553</v>
      </c>
      <c r="J156" s="21" t="s">
        <v>891</v>
      </c>
      <c r="K156" s="21">
        <v>1</v>
      </c>
      <c r="L156" s="21" t="s">
        <v>2274</v>
      </c>
      <c r="M156" s="21" t="s">
        <v>2259</v>
      </c>
      <c r="N156" s="21" t="s">
        <v>2260</v>
      </c>
      <c r="O156" s="21" t="s">
        <v>2261</v>
      </c>
      <c r="P156" s="21" t="s">
        <v>1154</v>
      </c>
      <c r="Q156" s="21" t="s">
        <v>2271</v>
      </c>
      <c r="R156" s="21" t="s">
        <v>2264</v>
      </c>
      <c r="S156" s="21" t="s">
        <v>2272</v>
      </c>
      <c r="T156" s="24">
        <v>545141</v>
      </c>
      <c r="U156" s="24">
        <v>0</v>
      </c>
      <c r="V156" s="24">
        <v>0</v>
      </c>
      <c r="W156" s="24">
        <v>0</v>
      </c>
      <c r="X156" s="24">
        <v>0</v>
      </c>
      <c r="Y156" s="24">
        <v>0</v>
      </c>
      <c r="Z156" s="24">
        <v>0</v>
      </c>
      <c r="AA156" s="24">
        <v>0</v>
      </c>
      <c r="AB156" s="24">
        <v>0</v>
      </c>
      <c r="AC156" s="24">
        <v>0</v>
      </c>
      <c r="AD156" s="24">
        <v>0</v>
      </c>
      <c r="AE156" s="24">
        <v>24621</v>
      </c>
      <c r="AF156" s="24">
        <v>0</v>
      </c>
      <c r="AG156" s="24">
        <v>0</v>
      </c>
      <c r="AH156" s="24">
        <v>0</v>
      </c>
      <c r="AI156" s="24">
        <v>0</v>
      </c>
      <c r="AJ156" s="24">
        <v>24621</v>
      </c>
      <c r="AK156" s="24">
        <v>0</v>
      </c>
      <c r="AL156" s="24">
        <v>0</v>
      </c>
      <c r="AM156" s="24">
        <v>0</v>
      </c>
      <c r="AN156" s="24">
        <v>0</v>
      </c>
      <c r="AO156" s="24">
        <v>0</v>
      </c>
      <c r="AP156" s="24">
        <v>0</v>
      </c>
      <c r="AQ156" s="24">
        <v>0</v>
      </c>
      <c r="AR156" s="24">
        <v>0</v>
      </c>
      <c r="AS156" s="24">
        <v>0</v>
      </c>
      <c r="AT156" s="24">
        <v>0</v>
      </c>
      <c r="AU156" s="24">
        <v>0</v>
      </c>
      <c r="AV156" s="24">
        <v>0</v>
      </c>
      <c r="AW156" s="24">
        <v>0</v>
      </c>
      <c r="AX156" s="24">
        <v>0</v>
      </c>
      <c r="AY156" s="24">
        <v>0</v>
      </c>
      <c r="AZ156" s="24">
        <v>0</v>
      </c>
      <c r="BA156" s="24">
        <v>0</v>
      </c>
      <c r="BB156" s="24">
        <v>24621</v>
      </c>
      <c r="BC156" s="24">
        <v>24621</v>
      </c>
      <c r="BD156" s="24">
        <v>0</v>
      </c>
      <c r="BE156" s="21"/>
      <c r="BF156" s="21"/>
      <c r="BG156" s="24">
        <v>24621</v>
      </c>
      <c r="BH156" s="29">
        <v>4.516446203826166E-2</v>
      </c>
      <c r="BI156" s="30">
        <v>99639</v>
      </c>
      <c r="BJ156" s="31">
        <v>0.18277656606272505</v>
      </c>
      <c r="BK156" s="27" t="s">
        <v>2275</v>
      </c>
      <c r="BL156" s="21" t="s">
        <v>65</v>
      </c>
      <c r="BM156" s="21" t="s">
        <v>990</v>
      </c>
      <c r="BN156" s="21" t="s">
        <v>2267</v>
      </c>
      <c r="BO156" s="21">
        <v>639282256</v>
      </c>
      <c r="BP156" s="21" t="s">
        <v>2268</v>
      </c>
    </row>
    <row r="157" spans="1:68" x14ac:dyDescent="0.35">
      <c r="A157" s="37">
        <v>43986.671886574077</v>
      </c>
      <c r="B157" s="36" t="s">
        <v>65</v>
      </c>
      <c r="C157" s="22" t="s">
        <v>65</v>
      </c>
      <c r="D157" s="22"/>
      <c r="E157" s="23" t="s">
        <v>985</v>
      </c>
      <c r="F157" s="23" t="s">
        <v>974</v>
      </c>
      <c r="G157" s="23" t="s">
        <v>974</v>
      </c>
      <c r="H157" s="23" t="s">
        <v>974</v>
      </c>
      <c r="I157" s="21" t="s">
        <v>555</v>
      </c>
      <c r="J157" s="21" t="s">
        <v>389</v>
      </c>
      <c r="K157" s="21">
        <v>1</v>
      </c>
      <c r="L157" s="21" t="s">
        <v>2276</v>
      </c>
      <c r="M157" s="21" t="s">
        <v>2277</v>
      </c>
      <c r="N157" s="21" t="s">
        <v>2278</v>
      </c>
      <c r="O157" s="21" t="s">
        <v>2279</v>
      </c>
      <c r="P157" s="21" t="s">
        <v>1165</v>
      </c>
      <c r="Q157" s="21" t="s">
        <v>2280</v>
      </c>
      <c r="R157" s="21" t="s">
        <v>2281</v>
      </c>
      <c r="S157" s="21" t="s">
        <v>2282</v>
      </c>
      <c r="T157" s="24">
        <v>614970</v>
      </c>
      <c r="U157" s="24">
        <v>56000</v>
      </c>
      <c r="V157" s="24">
        <v>0</v>
      </c>
      <c r="W157" s="24">
        <v>0</v>
      </c>
      <c r="X157" s="24">
        <v>0</v>
      </c>
      <c r="Y157" s="24">
        <v>53000</v>
      </c>
      <c r="Z157" s="24">
        <v>2400</v>
      </c>
      <c r="AA157" s="24">
        <v>46000</v>
      </c>
      <c r="AB157" s="24">
        <v>0</v>
      </c>
      <c r="AC157" s="24">
        <v>0</v>
      </c>
      <c r="AD157" s="24">
        <v>6000</v>
      </c>
      <c r="AE157" s="24">
        <v>0</v>
      </c>
      <c r="AF157" s="24">
        <v>0</v>
      </c>
      <c r="AG157" s="24">
        <v>0</v>
      </c>
      <c r="AH157" s="24">
        <v>0</v>
      </c>
      <c r="AI157" s="24">
        <v>0</v>
      </c>
      <c r="AJ157" s="24">
        <v>163400</v>
      </c>
      <c r="AK157" s="24">
        <v>0</v>
      </c>
      <c r="AL157" s="24">
        <v>0</v>
      </c>
      <c r="AM157" s="24">
        <v>0</v>
      </c>
      <c r="AN157" s="24">
        <v>0</v>
      </c>
      <c r="AO157" s="24">
        <v>0</v>
      </c>
      <c r="AP157" s="24">
        <v>0</v>
      </c>
      <c r="AQ157" s="24">
        <v>0</v>
      </c>
      <c r="AR157" s="24">
        <v>0</v>
      </c>
      <c r="AS157" s="24">
        <v>0</v>
      </c>
      <c r="AT157" s="24">
        <v>0</v>
      </c>
      <c r="AU157" s="24">
        <v>14000</v>
      </c>
      <c r="AV157" s="24">
        <v>0</v>
      </c>
      <c r="AW157" s="24">
        <v>0</v>
      </c>
      <c r="AX157" s="24">
        <v>0</v>
      </c>
      <c r="AY157" s="24">
        <v>14000</v>
      </c>
      <c r="AZ157" s="24">
        <v>124400</v>
      </c>
      <c r="BA157" s="24">
        <v>31100</v>
      </c>
      <c r="BB157" s="24">
        <v>53000</v>
      </c>
      <c r="BC157" s="24">
        <v>84100</v>
      </c>
      <c r="BD157" s="24">
        <v>15763</v>
      </c>
      <c r="BE157" s="24" t="s">
        <v>2283</v>
      </c>
      <c r="BF157" s="24"/>
      <c r="BG157" s="24">
        <v>99863</v>
      </c>
      <c r="BH157" s="29">
        <v>0.16238678309511034</v>
      </c>
      <c r="BI157" s="30">
        <v>99863</v>
      </c>
      <c r="BJ157" s="31">
        <v>0.16238678309511034</v>
      </c>
      <c r="BK157" s="27" t="s">
        <v>2284</v>
      </c>
      <c r="BL157" s="21" t="s">
        <v>65</v>
      </c>
      <c r="BM157" s="21" t="s">
        <v>1044</v>
      </c>
      <c r="BN157" s="21" t="s">
        <v>2285</v>
      </c>
      <c r="BO157" s="21">
        <v>621041164</v>
      </c>
      <c r="BP157" s="21" t="s">
        <v>2286</v>
      </c>
    </row>
    <row r="158" spans="1:68" x14ac:dyDescent="0.35">
      <c r="A158" s="38">
        <v>43994.455312500002</v>
      </c>
      <c r="B158" s="36" t="s">
        <v>65</v>
      </c>
      <c r="C158" s="22" t="s">
        <v>65</v>
      </c>
      <c r="D158" s="22" t="s">
        <v>1070</v>
      </c>
      <c r="E158" s="23" t="s">
        <v>985</v>
      </c>
      <c r="F158" s="23" t="s">
        <v>974</v>
      </c>
      <c r="G158" s="23" t="s">
        <v>974</v>
      </c>
      <c r="H158" s="23" t="s">
        <v>974</v>
      </c>
      <c r="I158" s="21" t="s">
        <v>557</v>
      </c>
      <c r="J158" s="21" t="s">
        <v>389</v>
      </c>
      <c r="K158" s="21">
        <v>1</v>
      </c>
      <c r="L158" s="21" t="s">
        <v>2287</v>
      </c>
      <c r="M158" s="21" t="s">
        <v>2288</v>
      </c>
      <c r="N158" s="21" t="s">
        <v>2289</v>
      </c>
      <c r="O158" s="21" t="s">
        <v>2290</v>
      </c>
      <c r="P158" s="21" t="s">
        <v>2291</v>
      </c>
      <c r="Q158" s="21" t="s">
        <v>2292</v>
      </c>
      <c r="R158" s="21" t="s">
        <v>2293</v>
      </c>
      <c r="S158" s="21" t="s">
        <v>2294</v>
      </c>
      <c r="T158" s="24">
        <v>4469927</v>
      </c>
      <c r="U158" s="24">
        <v>403279</v>
      </c>
      <c r="V158" s="24">
        <v>0</v>
      </c>
      <c r="W158" s="24">
        <v>0</v>
      </c>
      <c r="X158" s="24">
        <v>0</v>
      </c>
      <c r="Y158" s="24">
        <v>1003444</v>
      </c>
      <c r="Z158" s="24">
        <v>0</v>
      </c>
      <c r="AA158" s="24">
        <v>173030</v>
      </c>
      <c r="AB158" s="24">
        <v>0</v>
      </c>
      <c r="AC158" s="24">
        <v>0</v>
      </c>
      <c r="AD158" s="24">
        <v>75809</v>
      </c>
      <c r="AE158" s="24">
        <v>0</v>
      </c>
      <c r="AF158" s="24">
        <v>0</v>
      </c>
      <c r="AG158" s="24">
        <v>0</v>
      </c>
      <c r="AH158" s="24">
        <v>0</v>
      </c>
      <c r="AI158" s="24">
        <v>0</v>
      </c>
      <c r="AJ158" s="24">
        <v>1655562</v>
      </c>
      <c r="AK158" s="24">
        <v>65000</v>
      </c>
      <c r="AL158" s="24">
        <v>0</v>
      </c>
      <c r="AM158" s="24">
        <v>0</v>
      </c>
      <c r="AN158" s="24">
        <v>0</v>
      </c>
      <c r="AO158" s="24">
        <v>86</v>
      </c>
      <c r="AP158" s="24">
        <v>0</v>
      </c>
      <c r="AQ158" s="24">
        <v>54413</v>
      </c>
      <c r="AR158" s="24">
        <v>0</v>
      </c>
      <c r="AS158" s="24">
        <v>0</v>
      </c>
      <c r="AT158" s="24">
        <v>119499</v>
      </c>
      <c r="AU158" s="24">
        <v>0</v>
      </c>
      <c r="AV158" s="24">
        <v>0</v>
      </c>
      <c r="AW158" s="24">
        <v>0</v>
      </c>
      <c r="AX158" s="24">
        <v>0</v>
      </c>
      <c r="AY158" s="24">
        <v>0</v>
      </c>
      <c r="AZ158" s="24">
        <v>771617</v>
      </c>
      <c r="BA158" s="24">
        <v>192904</v>
      </c>
      <c r="BB158" s="24">
        <v>1003444</v>
      </c>
      <c r="BC158" s="24">
        <v>1196348</v>
      </c>
      <c r="BD158" s="24">
        <v>208385</v>
      </c>
      <c r="BE158" s="24" t="s">
        <v>988</v>
      </c>
      <c r="BF158" s="24"/>
      <c r="BG158" s="24">
        <v>1404733</v>
      </c>
      <c r="BH158" s="29">
        <v>0.31426307409494608</v>
      </c>
      <c r="BI158" s="30">
        <v>1404733</v>
      </c>
      <c r="BJ158" s="31">
        <v>0.31426307409494608</v>
      </c>
      <c r="BK158" s="27" t="s">
        <v>2295</v>
      </c>
      <c r="BL158" s="21" t="s">
        <v>65</v>
      </c>
      <c r="BM158" s="21" t="s">
        <v>2296</v>
      </c>
      <c r="BN158" s="21" t="s">
        <v>2297</v>
      </c>
      <c r="BO158" s="21">
        <v>623818591</v>
      </c>
      <c r="BP158" s="21" t="s">
        <v>2298</v>
      </c>
    </row>
    <row r="159" spans="1:68" x14ac:dyDescent="0.35">
      <c r="A159" s="38">
        <v>43994.499201388891</v>
      </c>
      <c r="B159" s="36" t="s">
        <v>65</v>
      </c>
      <c r="C159" s="22" t="s">
        <v>65</v>
      </c>
      <c r="D159" s="22"/>
      <c r="E159" s="23" t="s">
        <v>985</v>
      </c>
      <c r="F159" s="23" t="s">
        <v>974</v>
      </c>
      <c r="G159" s="23" t="s">
        <v>974</v>
      </c>
      <c r="H159" s="23" t="s">
        <v>974</v>
      </c>
      <c r="I159" s="21" t="s">
        <v>563</v>
      </c>
      <c r="J159" s="21" t="s">
        <v>389</v>
      </c>
      <c r="K159" s="21">
        <v>1</v>
      </c>
      <c r="L159" s="21" t="s">
        <v>1063</v>
      </c>
      <c r="M159" s="21" t="s">
        <v>2299</v>
      </c>
      <c r="N159" s="21" t="s">
        <v>2300</v>
      </c>
      <c r="O159" s="21" t="s">
        <v>2301</v>
      </c>
      <c r="P159" s="21" t="s">
        <v>1063</v>
      </c>
      <c r="Q159" s="21" t="s">
        <v>2299</v>
      </c>
      <c r="R159" s="21" t="s">
        <v>2300</v>
      </c>
      <c r="S159" s="21" t="s">
        <v>2301</v>
      </c>
      <c r="T159" s="24">
        <v>886086</v>
      </c>
      <c r="U159" s="24">
        <v>63613</v>
      </c>
      <c r="V159" s="24">
        <v>0</v>
      </c>
      <c r="W159" s="24">
        <v>0</v>
      </c>
      <c r="X159" s="24">
        <v>0</v>
      </c>
      <c r="Y159" s="24">
        <v>14247</v>
      </c>
      <c r="Z159" s="24">
        <v>0</v>
      </c>
      <c r="AA159" s="24">
        <v>3421</v>
      </c>
      <c r="AB159" s="24">
        <v>0</v>
      </c>
      <c r="AC159" s="24">
        <v>0</v>
      </c>
      <c r="AD159" s="24">
        <v>7008</v>
      </c>
      <c r="AE159" s="24">
        <v>158</v>
      </c>
      <c r="AF159" s="24">
        <v>0</v>
      </c>
      <c r="AG159" s="24">
        <v>0</v>
      </c>
      <c r="AH159" s="24">
        <v>0</v>
      </c>
      <c r="AI159" s="24">
        <v>0</v>
      </c>
      <c r="AJ159" s="24">
        <v>88447</v>
      </c>
      <c r="AK159" s="24">
        <v>256</v>
      </c>
      <c r="AL159" s="24">
        <v>0</v>
      </c>
      <c r="AM159" s="24">
        <v>0</v>
      </c>
      <c r="AN159" s="24">
        <v>0</v>
      </c>
      <c r="AO159" s="24">
        <v>0</v>
      </c>
      <c r="AP159" s="24">
        <v>0</v>
      </c>
      <c r="AQ159" s="24">
        <v>266</v>
      </c>
      <c r="AR159" s="24">
        <v>0</v>
      </c>
      <c r="AS159" s="24">
        <v>0</v>
      </c>
      <c r="AT159" s="24">
        <v>522</v>
      </c>
      <c r="AU159" s="24">
        <v>0</v>
      </c>
      <c r="AV159" s="24">
        <v>0</v>
      </c>
      <c r="AW159" s="24">
        <v>0</v>
      </c>
      <c r="AX159" s="24">
        <v>0</v>
      </c>
      <c r="AY159" s="24">
        <v>0</v>
      </c>
      <c r="AZ159" s="24">
        <v>74564</v>
      </c>
      <c r="BA159" s="24">
        <v>18641</v>
      </c>
      <c r="BB159" s="24">
        <v>14405</v>
      </c>
      <c r="BC159" s="24">
        <v>33046</v>
      </c>
      <c r="BD159" s="24">
        <v>0</v>
      </c>
      <c r="BE159" s="24"/>
      <c r="BF159" s="24"/>
      <c r="BG159" s="24">
        <v>33046</v>
      </c>
      <c r="BH159" s="29">
        <v>3.7294348404105247E-2</v>
      </c>
      <c r="BI159" s="30">
        <v>33046</v>
      </c>
      <c r="BJ159" s="31">
        <v>3.7294348404105247E-2</v>
      </c>
      <c r="BK159" s="27" t="s">
        <v>2302</v>
      </c>
      <c r="BL159" s="21" t="s">
        <v>65</v>
      </c>
      <c r="BM159" s="21" t="s">
        <v>1056</v>
      </c>
      <c r="BN159" s="21" t="s">
        <v>2303</v>
      </c>
      <c r="BO159" s="21">
        <v>623844589</v>
      </c>
      <c r="BP159" s="21" t="s">
        <v>1022</v>
      </c>
    </row>
    <row r="160" spans="1:68" x14ac:dyDescent="0.35">
      <c r="A160" s="35">
        <v>43969.516481481478</v>
      </c>
      <c r="B160" s="39" t="s">
        <v>972</v>
      </c>
      <c r="C160" s="22" t="s">
        <v>72</v>
      </c>
      <c r="D160" s="22"/>
      <c r="E160" s="23" t="s">
        <v>973</v>
      </c>
      <c r="F160" s="23" t="s">
        <v>975</v>
      </c>
      <c r="G160" s="23" t="s">
        <v>974</v>
      </c>
      <c r="H160" s="23" t="s">
        <v>975</v>
      </c>
      <c r="I160" s="21" t="s">
        <v>567</v>
      </c>
      <c r="J160" s="21" t="s">
        <v>891</v>
      </c>
      <c r="K160" s="21">
        <v>1</v>
      </c>
      <c r="L160" s="21" t="s">
        <v>1063</v>
      </c>
      <c r="M160" s="21" t="s">
        <v>2304</v>
      </c>
      <c r="N160" s="21" t="s">
        <v>2305</v>
      </c>
      <c r="O160" s="21" t="s">
        <v>2306</v>
      </c>
      <c r="P160" s="21" t="s">
        <v>1484</v>
      </c>
      <c r="Q160" s="21" t="s">
        <v>1734</v>
      </c>
      <c r="R160" s="21" t="s">
        <v>2307</v>
      </c>
      <c r="S160" s="21" t="s">
        <v>2308</v>
      </c>
      <c r="T160" s="24">
        <v>1222533</v>
      </c>
      <c r="U160" s="24">
        <v>0</v>
      </c>
      <c r="V160" s="24">
        <v>0</v>
      </c>
      <c r="W160" s="24">
        <v>0</v>
      </c>
      <c r="X160" s="24">
        <v>0</v>
      </c>
      <c r="Y160" s="24">
        <v>0</v>
      </c>
      <c r="Z160" s="24">
        <v>0</v>
      </c>
      <c r="AA160" s="24">
        <v>0</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0</v>
      </c>
      <c r="AX160" s="24">
        <v>0</v>
      </c>
      <c r="AY160" s="24">
        <v>0</v>
      </c>
      <c r="AZ160" s="24">
        <v>0</v>
      </c>
      <c r="BA160" s="24">
        <v>0</v>
      </c>
      <c r="BB160" s="24">
        <v>0</v>
      </c>
      <c r="BC160" s="24">
        <v>0</v>
      </c>
      <c r="BD160" s="24">
        <v>0</v>
      </c>
      <c r="BE160" s="24"/>
      <c r="BF160" s="24"/>
      <c r="BG160" s="24">
        <v>0</v>
      </c>
      <c r="BH160" s="29">
        <v>0</v>
      </c>
      <c r="BI160" s="30">
        <v>1222533</v>
      </c>
      <c r="BJ160" s="31">
        <v>1</v>
      </c>
      <c r="BK160" s="27" t="s">
        <v>2309</v>
      </c>
      <c r="BL160" s="21" t="s">
        <v>65</v>
      </c>
      <c r="BM160" s="21" t="s">
        <v>996</v>
      </c>
      <c r="BN160" s="21" t="s">
        <v>2310</v>
      </c>
      <c r="BO160" s="21">
        <v>614664255</v>
      </c>
      <c r="BP160" s="21" t="s">
        <v>2311</v>
      </c>
    </row>
    <row r="161" spans="1:68" x14ac:dyDescent="0.35">
      <c r="A161" s="38">
        <v>43994.564618055563</v>
      </c>
      <c r="B161" s="36" t="s">
        <v>65</v>
      </c>
      <c r="C161" s="22" t="s">
        <v>65</v>
      </c>
      <c r="D161" s="22"/>
      <c r="E161" s="23" t="s">
        <v>985</v>
      </c>
      <c r="F161" s="23" t="s">
        <v>974</v>
      </c>
      <c r="G161" s="23" t="s">
        <v>974</v>
      </c>
      <c r="H161" s="23" t="s">
        <v>974</v>
      </c>
      <c r="I161" s="21" t="s">
        <v>567</v>
      </c>
      <c r="J161" s="21" t="s">
        <v>891</v>
      </c>
      <c r="K161" s="21">
        <v>1</v>
      </c>
      <c r="L161" s="21" t="s">
        <v>1063</v>
      </c>
      <c r="M161" s="21" t="s">
        <v>2304</v>
      </c>
      <c r="N161" s="21" t="s">
        <v>2305</v>
      </c>
      <c r="O161" s="21" t="s">
        <v>2306</v>
      </c>
      <c r="P161" s="21" t="s">
        <v>1484</v>
      </c>
      <c r="Q161" s="21" t="s">
        <v>1734</v>
      </c>
      <c r="R161" s="21" t="s">
        <v>2307</v>
      </c>
      <c r="S161" s="21" t="s">
        <v>2308</v>
      </c>
      <c r="T161" s="24">
        <v>1222533</v>
      </c>
      <c r="U161" s="24">
        <v>77201</v>
      </c>
      <c r="V161" s="24">
        <v>0</v>
      </c>
      <c r="W161" s="24">
        <v>0</v>
      </c>
      <c r="X161" s="24">
        <v>5000</v>
      </c>
      <c r="Y161" s="24">
        <v>42739</v>
      </c>
      <c r="Z161" s="24">
        <v>0</v>
      </c>
      <c r="AA161" s="24">
        <v>29318</v>
      </c>
      <c r="AB161" s="24">
        <v>33562</v>
      </c>
      <c r="AC161" s="24">
        <v>0</v>
      </c>
      <c r="AD161" s="24">
        <v>0</v>
      </c>
      <c r="AE161" s="24">
        <v>0</v>
      </c>
      <c r="AF161" s="24">
        <v>0</v>
      </c>
      <c r="AG161" s="24">
        <v>0</v>
      </c>
      <c r="AH161" s="24">
        <v>0</v>
      </c>
      <c r="AI161" s="24">
        <v>0</v>
      </c>
      <c r="AJ161" s="24">
        <v>187820</v>
      </c>
      <c r="AK161" s="24">
        <v>0</v>
      </c>
      <c r="AL161" s="24">
        <v>0</v>
      </c>
      <c r="AM161" s="24">
        <v>0</v>
      </c>
      <c r="AN161" s="24">
        <v>0</v>
      </c>
      <c r="AO161" s="24">
        <v>0</v>
      </c>
      <c r="AP161" s="24">
        <v>0</v>
      </c>
      <c r="AQ161" s="24">
        <v>3447</v>
      </c>
      <c r="AR161" s="24">
        <v>0</v>
      </c>
      <c r="AS161" s="24">
        <v>0</v>
      </c>
      <c r="AT161" s="24">
        <v>3447</v>
      </c>
      <c r="AU161" s="24">
        <v>0</v>
      </c>
      <c r="AV161" s="24">
        <v>0</v>
      </c>
      <c r="AW161" s="24">
        <v>0</v>
      </c>
      <c r="AX161" s="24">
        <v>0</v>
      </c>
      <c r="AY161" s="24">
        <v>0</v>
      </c>
      <c r="AZ161" s="24">
        <v>114966</v>
      </c>
      <c r="BA161" s="24">
        <v>28742</v>
      </c>
      <c r="BB161" s="24">
        <v>76301</v>
      </c>
      <c r="BC161" s="24">
        <v>105043</v>
      </c>
      <c r="BD161" s="24">
        <v>0</v>
      </c>
      <c r="BE161" s="24"/>
      <c r="BF161" s="24"/>
      <c r="BG161" s="24">
        <v>105043</v>
      </c>
      <c r="BH161" s="29">
        <v>8.5922424997934621E-2</v>
      </c>
      <c r="BI161" s="30">
        <v>105043</v>
      </c>
      <c r="BJ161" s="31">
        <v>8.5922424997934621E-2</v>
      </c>
      <c r="BK161" s="27" t="s">
        <v>2312</v>
      </c>
      <c r="BL161" s="21" t="s">
        <v>65</v>
      </c>
      <c r="BM161" s="21" t="s">
        <v>1044</v>
      </c>
      <c r="BN161" s="21" t="s">
        <v>2310</v>
      </c>
      <c r="BO161" s="21">
        <v>623880656</v>
      </c>
      <c r="BP161" s="21" t="s">
        <v>2311</v>
      </c>
    </row>
    <row r="162" spans="1:68" x14ac:dyDescent="0.35">
      <c r="A162" s="35">
        <v>43985.651539351849</v>
      </c>
      <c r="B162" s="36" t="s">
        <v>65</v>
      </c>
      <c r="C162" s="22" t="s">
        <v>65</v>
      </c>
      <c r="D162" s="22"/>
      <c r="E162" s="23" t="s">
        <v>973</v>
      </c>
      <c r="F162" s="23" t="s">
        <v>975</v>
      </c>
      <c r="G162" s="23" t="s">
        <v>974</v>
      </c>
      <c r="H162" s="23" t="s">
        <v>974</v>
      </c>
      <c r="I162" s="21" t="s">
        <v>569</v>
      </c>
      <c r="J162" s="21" t="s">
        <v>611</v>
      </c>
      <c r="K162" s="21">
        <v>1</v>
      </c>
      <c r="L162" s="21" t="s">
        <v>1109</v>
      </c>
      <c r="M162" s="21" t="s">
        <v>2313</v>
      </c>
      <c r="N162" s="21" t="s">
        <v>2314</v>
      </c>
      <c r="O162" s="21" t="s">
        <v>2315</v>
      </c>
      <c r="P162" s="21" t="s">
        <v>2316</v>
      </c>
      <c r="Q162" s="21" t="s">
        <v>2317</v>
      </c>
      <c r="R162" s="21" t="s">
        <v>2318</v>
      </c>
      <c r="S162" s="21" t="s">
        <v>2319</v>
      </c>
      <c r="T162" s="24">
        <v>729147</v>
      </c>
      <c r="U162" s="24">
        <v>190306</v>
      </c>
      <c r="V162" s="24">
        <v>1268</v>
      </c>
      <c r="W162" s="24">
        <v>27875</v>
      </c>
      <c r="X162" s="24">
        <v>0</v>
      </c>
      <c r="Y162" s="24">
        <v>27061</v>
      </c>
      <c r="Z162" s="24">
        <v>3928</v>
      </c>
      <c r="AA162" s="24">
        <v>93930</v>
      </c>
      <c r="AB162" s="24">
        <v>0</v>
      </c>
      <c r="AC162" s="24">
        <v>0</v>
      </c>
      <c r="AD162" s="24">
        <v>64797</v>
      </c>
      <c r="AE162" s="24">
        <v>127264</v>
      </c>
      <c r="AF162" s="24">
        <v>0</v>
      </c>
      <c r="AG162" s="24">
        <v>0</v>
      </c>
      <c r="AH162" s="24">
        <v>0</v>
      </c>
      <c r="AI162" s="24">
        <v>0</v>
      </c>
      <c r="AJ162" s="24">
        <v>536429</v>
      </c>
      <c r="AK162" s="24">
        <v>0</v>
      </c>
      <c r="AL162" s="24">
        <v>0</v>
      </c>
      <c r="AM162" s="24">
        <v>0</v>
      </c>
      <c r="AN162" s="24">
        <v>0</v>
      </c>
      <c r="AO162" s="24">
        <v>0</v>
      </c>
      <c r="AP162" s="24">
        <v>0</v>
      </c>
      <c r="AQ162" s="24">
        <v>14111</v>
      </c>
      <c r="AR162" s="24">
        <v>500</v>
      </c>
      <c r="AS162" s="24">
        <v>1200</v>
      </c>
      <c r="AT162" s="24">
        <v>15811</v>
      </c>
      <c r="AU162" s="24">
        <v>0</v>
      </c>
      <c r="AV162" s="24">
        <v>0</v>
      </c>
      <c r="AW162" s="24">
        <v>0</v>
      </c>
      <c r="AX162" s="24">
        <v>0</v>
      </c>
      <c r="AY162" s="24">
        <v>0</v>
      </c>
      <c r="AZ162" s="24">
        <v>397915</v>
      </c>
      <c r="BA162" s="24">
        <v>99479</v>
      </c>
      <c r="BB162" s="24">
        <v>154325</v>
      </c>
      <c r="BC162" s="24">
        <v>253804</v>
      </c>
      <c r="BD162" s="24">
        <v>298416</v>
      </c>
      <c r="BE162" s="24" t="s">
        <v>2320</v>
      </c>
      <c r="BF162" s="24" t="s">
        <v>1113</v>
      </c>
      <c r="BG162" s="24">
        <v>430711</v>
      </c>
      <c r="BH162" s="29">
        <v>0.59070530359447404</v>
      </c>
      <c r="BI162" s="30">
        <v>729127</v>
      </c>
      <c r="BJ162" s="31">
        <v>0.99997257068876377</v>
      </c>
      <c r="BK162" s="27" t="s">
        <v>2321</v>
      </c>
      <c r="BL162" s="21" t="s">
        <v>65</v>
      </c>
      <c r="BM162" s="21" t="s">
        <v>1115</v>
      </c>
      <c r="BN162" s="21" t="s">
        <v>2322</v>
      </c>
      <c r="BO162" s="21">
        <v>620599663</v>
      </c>
      <c r="BP162" s="21" t="s">
        <v>2323</v>
      </c>
    </row>
    <row r="163" spans="1:68" x14ac:dyDescent="0.35">
      <c r="A163" s="37">
        <v>43993.595706018517</v>
      </c>
      <c r="B163" s="36" t="s">
        <v>65</v>
      </c>
      <c r="C163" s="22" t="s">
        <v>65</v>
      </c>
      <c r="D163" s="22" t="s">
        <v>2324</v>
      </c>
      <c r="E163" s="23" t="s">
        <v>985</v>
      </c>
      <c r="F163" s="23" t="s">
        <v>974</v>
      </c>
      <c r="G163" s="23" t="s">
        <v>974</v>
      </c>
      <c r="H163" s="23" t="s">
        <v>974</v>
      </c>
      <c r="I163" s="21" t="s">
        <v>571</v>
      </c>
      <c r="J163" s="21" t="s">
        <v>891</v>
      </c>
      <c r="K163" s="21">
        <v>1</v>
      </c>
      <c r="L163" s="21" t="s">
        <v>1318</v>
      </c>
      <c r="M163" s="21" t="s">
        <v>2325</v>
      </c>
      <c r="N163" s="21" t="s">
        <v>2326</v>
      </c>
      <c r="O163" s="21" t="s">
        <v>2327</v>
      </c>
      <c r="P163" s="21" t="s">
        <v>2328</v>
      </c>
      <c r="Q163" s="21" t="s">
        <v>2329</v>
      </c>
      <c r="R163" s="21" t="s">
        <v>2330</v>
      </c>
      <c r="S163" s="21" t="s">
        <v>2331</v>
      </c>
      <c r="T163" s="24">
        <v>287868</v>
      </c>
      <c r="U163" s="24">
        <v>7000</v>
      </c>
      <c r="V163" s="24">
        <v>0</v>
      </c>
      <c r="W163" s="24">
        <v>0</v>
      </c>
      <c r="X163" s="24">
        <v>0</v>
      </c>
      <c r="Y163" s="24">
        <v>0</v>
      </c>
      <c r="Z163" s="24">
        <v>0</v>
      </c>
      <c r="AA163" s="24">
        <v>1500</v>
      </c>
      <c r="AB163" s="24">
        <v>0</v>
      </c>
      <c r="AC163" s="24">
        <v>0</v>
      </c>
      <c r="AD163" s="24">
        <v>0</v>
      </c>
      <c r="AE163" s="24">
        <v>2000</v>
      </c>
      <c r="AF163" s="24">
        <v>0</v>
      </c>
      <c r="AG163" s="24">
        <v>0</v>
      </c>
      <c r="AH163" s="24">
        <v>0</v>
      </c>
      <c r="AI163" s="24">
        <v>0</v>
      </c>
      <c r="AJ163" s="24">
        <v>10500</v>
      </c>
      <c r="AK163" s="24">
        <v>12000</v>
      </c>
      <c r="AL163" s="24">
        <v>0</v>
      </c>
      <c r="AM163" s="24">
        <v>0</v>
      </c>
      <c r="AN163" s="24">
        <v>0</v>
      </c>
      <c r="AO163" s="24">
        <v>0</v>
      </c>
      <c r="AP163" s="24">
        <v>0</v>
      </c>
      <c r="AQ163" s="24">
        <v>0</v>
      </c>
      <c r="AR163" s="24">
        <v>0</v>
      </c>
      <c r="AS163" s="24">
        <v>0</v>
      </c>
      <c r="AT163" s="24">
        <v>12000</v>
      </c>
      <c r="AU163" s="24">
        <v>0</v>
      </c>
      <c r="AV163" s="24">
        <v>0</v>
      </c>
      <c r="AW163" s="24">
        <v>0</v>
      </c>
      <c r="AX163" s="24">
        <v>0</v>
      </c>
      <c r="AY163" s="24">
        <v>0</v>
      </c>
      <c r="AZ163" s="24">
        <v>20500</v>
      </c>
      <c r="BA163" s="24">
        <v>5125</v>
      </c>
      <c r="BB163" s="24">
        <v>2000</v>
      </c>
      <c r="BC163" s="24">
        <v>7125</v>
      </c>
      <c r="BD163" s="24">
        <v>31000</v>
      </c>
      <c r="BE163" s="24" t="s">
        <v>988</v>
      </c>
      <c r="BF163" s="24"/>
      <c r="BG163" s="24">
        <v>38125</v>
      </c>
      <c r="BH163" s="29">
        <v>0.132439173510081</v>
      </c>
      <c r="BI163" s="30">
        <v>38125</v>
      </c>
      <c r="BJ163" s="31">
        <v>0.132439173510081</v>
      </c>
      <c r="BK163" s="27" t="s">
        <v>2332</v>
      </c>
      <c r="BL163" s="21" t="s">
        <v>65</v>
      </c>
      <c r="BM163" s="21" t="s">
        <v>1044</v>
      </c>
      <c r="BN163" s="21" t="s">
        <v>2333</v>
      </c>
      <c r="BO163" s="21">
        <v>623491361</v>
      </c>
      <c r="BP163" s="21" t="s">
        <v>2334</v>
      </c>
    </row>
    <row r="164" spans="1:68" x14ac:dyDescent="0.35">
      <c r="A164" s="37">
        <v>43987.422523148147</v>
      </c>
      <c r="B164" s="36" t="s">
        <v>65</v>
      </c>
      <c r="C164" s="22" t="s">
        <v>65</v>
      </c>
      <c r="D164" s="22" t="s">
        <v>2335</v>
      </c>
      <c r="E164" s="23" t="s">
        <v>985</v>
      </c>
      <c r="F164" s="23" t="s">
        <v>974</v>
      </c>
      <c r="G164" s="23" t="s">
        <v>974</v>
      </c>
      <c r="H164" s="23" t="s">
        <v>974</v>
      </c>
      <c r="I164" s="21" t="s">
        <v>573</v>
      </c>
      <c r="J164" s="21" t="s">
        <v>611</v>
      </c>
      <c r="K164" s="21">
        <v>1</v>
      </c>
      <c r="L164" s="21" t="s">
        <v>2336</v>
      </c>
      <c r="M164" s="21" t="s">
        <v>2337</v>
      </c>
      <c r="N164" s="21" t="s">
        <v>2338</v>
      </c>
      <c r="O164" s="21" t="s">
        <v>2339</v>
      </c>
      <c r="P164" s="21" t="s">
        <v>1109</v>
      </c>
      <c r="Q164" s="21" t="s">
        <v>2340</v>
      </c>
      <c r="R164" s="21" t="s">
        <v>2341</v>
      </c>
      <c r="S164" s="21" t="s">
        <v>2342</v>
      </c>
      <c r="T164" s="24">
        <v>2434840</v>
      </c>
      <c r="U164" s="24">
        <v>80000</v>
      </c>
      <c r="V164" s="24">
        <v>0</v>
      </c>
      <c r="W164" s="24">
        <v>14000</v>
      </c>
      <c r="X164" s="24">
        <v>20000</v>
      </c>
      <c r="Y164" s="24">
        <v>17000</v>
      </c>
      <c r="Z164" s="24">
        <v>0</v>
      </c>
      <c r="AA164" s="24">
        <v>48000</v>
      </c>
      <c r="AB164" s="24">
        <v>34000</v>
      </c>
      <c r="AC164" s="24">
        <v>0</v>
      </c>
      <c r="AD164" s="24">
        <v>13000</v>
      </c>
      <c r="AE164" s="24">
        <v>0</v>
      </c>
      <c r="AF164" s="24">
        <v>0</v>
      </c>
      <c r="AG164" s="24">
        <v>0</v>
      </c>
      <c r="AH164" s="24">
        <v>0</v>
      </c>
      <c r="AI164" s="24">
        <v>0</v>
      </c>
      <c r="AJ164" s="24">
        <v>226000</v>
      </c>
      <c r="AK164" s="24">
        <v>0</v>
      </c>
      <c r="AL164" s="24">
        <v>0</v>
      </c>
      <c r="AM164" s="24">
        <v>0</v>
      </c>
      <c r="AN164" s="24">
        <v>0</v>
      </c>
      <c r="AO164" s="24">
        <v>0</v>
      </c>
      <c r="AP164" s="24">
        <v>0</v>
      </c>
      <c r="AQ164" s="24">
        <v>0</v>
      </c>
      <c r="AR164" s="24">
        <v>0</v>
      </c>
      <c r="AS164" s="24">
        <v>0</v>
      </c>
      <c r="AT164" s="24">
        <v>0</v>
      </c>
      <c r="AU164" s="24">
        <v>0</v>
      </c>
      <c r="AV164" s="24">
        <v>0</v>
      </c>
      <c r="AW164" s="24">
        <v>0</v>
      </c>
      <c r="AX164" s="24">
        <v>0</v>
      </c>
      <c r="AY164" s="24">
        <v>0</v>
      </c>
      <c r="AZ164" s="24">
        <v>175000</v>
      </c>
      <c r="BA164" s="24">
        <v>43750</v>
      </c>
      <c r="BB164" s="24">
        <v>51000</v>
      </c>
      <c r="BC164" s="24">
        <v>94750</v>
      </c>
      <c r="BD164" s="24">
        <v>55000</v>
      </c>
      <c r="BE164" s="24" t="s">
        <v>988</v>
      </c>
      <c r="BF164" s="24"/>
      <c r="BG164" s="24">
        <v>149750</v>
      </c>
      <c r="BH164" s="29">
        <v>6.150301457179938E-2</v>
      </c>
      <c r="BI164" s="30">
        <v>149750</v>
      </c>
      <c r="BJ164" s="31">
        <v>6.150301457179938E-2</v>
      </c>
      <c r="BK164" s="27" t="s">
        <v>2343</v>
      </c>
      <c r="BL164" s="21" t="s">
        <v>65</v>
      </c>
      <c r="BM164" s="21" t="s">
        <v>1009</v>
      </c>
      <c r="BN164" s="21" t="s">
        <v>2344</v>
      </c>
      <c r="BO164" s="21">
        <v>621292709</v>
      </c>
      <c r="BP164" s="21" t="s">
        <v>2345</v>
      </c>
    </row>
    <row r="165" spans="1:68" x14ac:dyDescent="0.35">
      <c r="A165" s="38">
        <v>43994.53162037037</v>
      </c>
      <c r="B165" s="36" t="s">
        <v>65</v>
      </c>
      <c r="C165" s="22" t="s">
        <v>65</v>
      </c>
      <c r="D165" s="22"/>
      <c r="E165" s="23" t="s">
        <v>985</v>
      </c>
      <c r="F165" s="23" t="s">
        <v>974</v>
      </c>
      <c r="G165" s="23" t="s">
        <v>974</v>
      </c>
      <c r="H165" s="23" t="s">
        <v>974</v>
      </c>
      <c r="I165" s="21" t="s">
        <v>577</v>
      </c>
      <c r="J165" s="21" t="s">
        <v>435</v>
      </c>
      <c r="K165" s="21">
        <v>1</v>
      </c>
      <c r="L165" s="21" t="s">
        <v>2346</v>
      </c>
      <c r="M165" s="21" t="s">
        <v>2347</v>
      </c>
      <c r="N165" s="21" t="s">
        <v>2348</v>
      </c>
      <c r="O165" s="21" t="s">
        <v>2349</v>
      </c>
      <c r="P165" s="21" t="s">
        <v>1768</v>
      </c>
      <c r="Q165" s="21" t="s">
        <v>1663</v>
      </c>
      <c r="R165" s="21" t="s">
        <v>2350</v>
      </c>
      <c r="S165" s="21" t="s">
        <v>2351</v>
      </c>
      <c r="T165" s="24">
        <v>781607</v>
      </c>
      <c r="U165" s="24">
        <v>0</v>
      </c>
      <c r="V165" s="24">
        <v>0</v>
      </c>
      <c r="W165" s="24">
        <v>0</v>
      </c>
      <c r="X165" s="24">
        <v>0</v>
      </c>
      <c r="Y165" s="24">
        <v>32480</v>
      </c>
      <c r="Z165" s="24">
        <v>0</v>
      </c>
      <c r="AA165" s="24">
        <v>0</v>
      </c>
      <c r="AB165" s="24">
        <v>0</v>
      </c>
      <c r="AC165" s="24">
        <v>0</v>
      </c>
      <c r="AD165" s="24">
        <v>0</v>
      </c>
      <c r="AE165" s="24">
        <v>0</v>
      </c>
      <c r="AF165" s="24">
        <v>0</v>
      </c>
      <c r="AG165" s="24">
        <v>0</v>
      </c>
      <c r="AH165" s="24">
        <v>0</v>
      </c>
      <c r="AI165" s="24">
        <v>0</v>
      </c>
      <c r="AJ165" s="24">
        <v>32480</v>
      </c>
      <c r="AK165" s="24">
        <v>0</v>
      </c>
      <c r="AL165" s="24">
        <v>0</v>
      </c>
      <c r="AM165" s="24">
        <v>0</v>
      </c>
      <c r="AN165" s="24">
        <v>0</v>
      </c>
      <c r="AO165" s="24">
        <v>0</v>
      </c>
      <c r="AP165" s="24">
        <v>0</v>
      </c>
      <c r="AQ165" s="24">
        <v>0</v>
      </c>
      <c r="AR165" s="24">
        <v>0</v>
      </c>
      <c r="AS165" s="24">
        <v>0</v>
      </c>
      <c r="AT165" s="24">
        <v>0</v>
      </c>
      <c r="AU165" s="24">
        <v>0</v>
      </c>
      <c r="AV165" s="24">
        <v>0</v>
      </c>
      <c r="AW165" s="24">
        <v>0</v>
      </c>
      <c r="AX165" s="24">
        <v>0</v>
      </c>
      <c r="AY165" s="24">
        <v>0</v>
      </c>
      <c r="AZ165" s="24">
        <v>0</v>
      </c>
      <c r="BA165" s="24">
        <v>0</v>
      </c>
      <c r="BB165" s="24">
        <v>32480</v>
      </c>
      <c r="BC165" s="24">
        <v>32480</v>
      </c>
      <c r="BD165" s="24">
        <v>0</v>
      </c>
      <c r="BE165" s="24"/>
      <c r="BF165" s="24"/>
      <c r="BG165" s="24">
        <v>32480</v>
      </c>
      <c r="BH165" s="29">
        <v>4.1555410839462799E-2</v>
      </c>
      <c r="BI165" s="30">
        <v>32480</v>
      </c>
      <c r="BJ165" s="31">
        <v>4.1555410839462799E-2</v>
      </c>
      <c r="BK165" s="27" t="s">
        <v>2352</v>
      </c>
      <c r="BL165" s="21" t="s">
        <v>65</v>
      </c>
      <c r="BM165" s="21" t="s">
        <v>1044</v>
      </c>
      <c r="BN165" s="21" t="s">
        <v>2353</v>
      </c>
      <c r="BO165" s="21">
        <v>623863084</v>
      </c>
      <c r="BP165" s="21" t="s">
        <v>2354</v>
      </c>
    </row>
    <row r="166" spans="1:68" x14ac:dyDescent="0.35">
      <c r="A166" s="35">
        <v>43983.494305555563</v>
      </c>
      <c r="B166" s="40" t="s">
        <v>65</v>
      </c>
      <c r="C166" s="22" t="s">
        <v>65</v>
      </c>
      <c r="D166" s="22"/>
      <c r="E166" s="23" t="s">
        <v>985</v>
      </c>
      <c r="F166" s="23" t="s">
        <v>974</v>
      </c>
      <c r="G166" s="23" t="s">
        <v>974</v>
      </c>
      <c r="H166" s="23" t="s">
        <v>974</v>
      </c>
      <c r="I166" s="21" t="s">
        <v>581</v>
      </c>
      <c r="J166" s="21" t="s">
        <v>925</v>
      </c>
      <c r="K166" s="21">
        <v>1</v>
      </c>
      <c r="L166" s="21" t="s">
        <v>2355</v>
      </c>
      <c r="M166" s="21" t="s">
        <v>2356</v>
      </c>
      <c r="N166" s="21" t="s">
        <v>2357</v>
      </c>
      <c r="O166" s="21" t="s">
        <v>2358</v>
      </c>
      <c r="P166" s="21" t="s">
        <v>2359</v>
      </c>
      <c r="Q166" s="21" t="s">
        <v>2360</v>
      </c>
      <c r="R166" s="21" t="s">
        <v>2361</v>
      </c>
      <c r="S166" s="21" t="s">
        <v>2362</v>
      </c>
      <c r="T166" s="24">
        <v>81908</v>
      </c>
      <c r="U166" s="24">
        <v>13530</v>
      </c>
      <c r="V166" s="24">
        <v>0</v>
      </c>
      <c r="W166" s="24">
        <v>0</v>
      </c>
      <c r="X166" s="24">
        <v>0</v>
      </c>
      <c r="Y166" s="24">
        <v>2040</v>
      </c>
      <c r="Z166" s="24">
        <v>0</v>
      </c>
      <c r="AA166" s="24">
        <v>1566</v>
      </c>
      <c r="AB166" s="24">
        <v>0</v>
      </c>
      <c r="AC166" s="24">
        <v>0</v>
      </c>
      <c r="AD166" s="24">
        <v>2500</v>
      </c>
      <c r="AE166" s="24">
        <v>0</v>
      </c>
      <c r="AF166" s="24">
        <v>0</v>
      </c>
      <c r="AG166" s="24">
        <v>0</v>
      </c>
      <c r="AH166" s="24">
        <v>0</v>
      </c>
      <c r="AI166" s="24">
        <v>0</v>
      </c>
      <c r="AJ166" s="24">
        <v>19636</v>
      </c>
      <c r="AK166" s="24">
        <v>0</v>
      </c>
      <c r="AL166" s="24">
        <v>0</v>
      </c>
      <c r="AM166" s="24">
        <v>0</v>
      </c>
      <c r="AN166" s="24">
        <v>0</v>
      </c>
      <c r="AO166" s="24">
        <v>0</v>
      </c>
      <c r="AP166" s="24">
        <v>0</v>
      </c>
      <c r="AQ166" s="24">
        <v>0</v>
      </c>
      <c r="AR166" s="24">
        <v>0</v>
      </c>
      <c r="AS166" s="24">
        <v>0</v>
      </c>
      <c r="AT166" s="24">
        <v>0</v>
      </c>
      <c r="AU166" s="24">
        <v>0</v>
      </c>
      <c r="AV166" s="24">
        <v>0</v>
      </c>
      <c r="AW166" s="24">
        <v>0</v>
      </c>
      <c r="AX166" s="24">
        <v>0</v>
      </c>
      <c r="AY166" s="24">
        <v>0</v>
      </c>
      <c r="AZ166" s="24">
        <v>17596</v>
      </c>
      <c r="BA166" s="24">
        <v>4399</v>
      </c>
      <c r="BB166" s="24">
        <v>2040</v>
      </c>
      <c r="BC166" s="24">
        <v>6439</v>
      </c>
      <c r="BD166" s="24">
        <v>13197</v>
      </c>
      <c r="BE166" s="24" t="s">
        <v>1031</v>
      </c>
      <c r="BF166" s="24"/>
      <c r="BG166" s="24">
        <v>19636</v>
      </c>
      <c r="BH166" s="29">
        <v>0.23973238267324315</v>
      </c>
      <c r="BI166" s="30">
        <v>19636</v>
      </c>
      <c r="BJ166" s="31">
        <v>0.23973238267324315</v>
      </c>
      <c r="BK166" s="27" t="s">
        <v>2363</v>
      </c>
      <c r="BL166" s="21" t="s">
        <v>65</v>
      </c>
      <c r="BM166" s="21" t="s">
        <v>996</v>
      </c>
      <c r="BN166" s="21" t="s">
        <v>2364</v>
      </c>
      <c r="BO166" s="21">
        <v>619633978</v>
      </c>
      <c r="BP166" s="21" t="s">
        <v>1661</v>
      </c>
    </row>
    <row r="167" spans="1:68" x14ac:dyDescent="0.35">
      <c r="A167" s="38">
        <v>43994.600127314807</v>
      </c>
      <c r="B167" s="36" t="s">
        <v>65</v>
      </c>
      <c r="C167" s="22" t="s">
        <v>65</v>
      </c>
      <c r="D167" s="22"/>
      <c r="E167" s="23" t="s">
        <v>985</v>
      </c>
      <c r="F167" s="23" t="s">
        <v>974</v>
      </c>
      <c r="G167" s="23" t="s">
        <v>974</v>
      </c>
      <c r="H167" s="23" t="s">
        <v>974</v>
      </c>
      <c r="I167" s="21" t="s">
        <v>587</v>
      </c>
      <c r="J167" s="21" t="s">
        <v>389</v>
      </c>
      <c r="K167" s="21">
        <v>1</v>
      </c>
      <c r="L167" s="21" t="s">
        <v>2365</v>
      </c>
      <c r="M167" s="21" t="s">
        <v>2366</v>
      </c>
      <c r="N167" s="21" t="s">
        <v>2367</v>
      </c>
      <c r="O167" s="21" t="s">
        <v>2368</v>
      </c>
      <c r="P167" s="21" t="s">
        <v>2369</v>
      </c>
      <c r="Q167" s="21" t="s">
        <v>2370</v>
      </c>
      <c r="R167" s="21" t="s">
        <v>2371</v>
      </c>
      <c r="S167" s="21" t="s">
        <v>2372</v>
      </c>
      <c r="T167" s="24">
        <v>310703</v>
      </c>
      <c r="U167" s="24">
        <v>45000</v>
      </c>
      <c r="V167" s="24">
        <v>0</v>
      </c>
      <c r="W167" s="24">
        <v>5000</v>
      </c>
      <c r="X167" s="24">
        <v>16000</v>
      </c>
      <c r="Y167" s="24">
        <v>9000</v>
      </c>
      <c r="Z167" s="24">
        <v>0</v>
      </c>
      <c r="AA167" s="24">
        <v>15000</v>
      </c>
      <c r="AB167" s="24">
        <v>0</v>
      </c>
      <c r="AC167" s="24">
        <v>0</v>
      </c>
      <c r="AD167" s="24">
        <v>7500</v>
      </c>
      <c r="AE167" s="24">
        <v>5000</v>
      </c>
      <c r="AF167" s="24">
        <v>0</v>
      </c>
      <c r="AG167" s="24">
        <v>5000</v>
      </c>
      <c r="AH167" s="24">
        <v>10000</v>
      </c>
      <c r="AI167" s="24">
        <v>0</v>
      </c>
      <c r="AJ167" s="24">
        <v>117500</v>
      </c>
      <c r="AK167" s="24">
        <v>20000</v>
      </c>
      <c r="AL167" s="24">
        <v>0</v>
      </c>
      <c r="AM167" s="24">
        <v>0</v>
      </c>
      <c r="AN167" s="24">
        <v>0</v>
      </c>
      <c r="AO167" s="24">
        <v>0</v>
      </c>
      <c r="AP167" s="24">
        <v>0</v>
      </c>
      <c r="AQ167" s="24">
        <v>2500</v>
      </c>
      <c r="AR167" s="24">
        <v>2000</v>
      </c>
      <c r="AS167" s="24">
        <v>0</v>
      </c>
      <c r="AT167" s="24">
        <v>24500</v>
      </c>
      <c r="AU167" s="24">
        <v>2000</v>
      </c>
      <c r="AV167" s="24">
        <v>3500</v>
      </c>
      <c r="AW167" s="24">
        <v>0</v>
      </c>
      <c r="AX167" s="24">
        <v>1000</v>
      </c>
      <c r="AY167" s="24">
        <v>6500</v>
      </c>
      <c r="AZ167" s="24">
        <v>115000</v>
      </c>
      <c r="BA167" s="24">
        <v>28750</v>
      </c>
      <c r="BB167" s="24">
        <v>33500</v>
      </c>
      <c r="BC167" s="24">
        <v>62250</v>
      </c>
      <c r="BD167" s="24">
        <v>0</v>
      </c>
      <c r="BE167" s="24"/>
      <c r="BF167" s="24"/>
      <c r="BG167" s="24">
        <v>62250</v>
      </c>
      <c r="BH167" s="29">
        <v>0.2003521047431148</v>
      </c>
      <c r="BI167" s="30">
        <v>62250</v>
      </c>
      <c r="BJ167" s="31">
        <v>0.2003521047431148</v>
      </c>
      <c r="BK167" s="27" t="s">
        <v>2373</v>
      </c>
      <c r="BL167" s="21" t="s">
        <v>65</v>
      </c>
      <c r="BM167" s="21" t="s">
        <v>2374</v>
      </c>
      <c r="BN167" s="21" t="s">
        <v>2375</v>
      </c>
      <c r="BO167" s="21">
        <v>623899367</v>
      </c>
      <c r="BP167" s="21" t="s">
        <v>2376</v>
      </c>
    </row>
    <row r="168" spans="1:68" x14ac:dyDescent="0.35">
      <c r="A168" s="38">
        <v>43994.519641203697</v>
      </c>
      <c r="B168" s="36" t="s">
        <v>65</v>
      </c>
      <c r="C168" s="22" t="s">
        <v>65</v>
      </c>
      <c r="D168" s="22"/>
      <c r="E168" s="23" t="s">
        <v>985</v>
      </c>
      <c r="F168" s="23" t="s">
        <v>974</v>
      </c>
      <c r="G168" s="23" t="s">
        <v>974</v>
      </c>
      <c r="H168" s="23" t="s">
        <v>974</v>
      </c>
      <c r="I168" s="21" t="s">
        <v>589</v>
      </c>
      <c r="J168" s="21" t="s">
        <v>589</v>
      </c>
      <c r="K168" s="21">
        <v>1</v>
      </c>
      <c r="L168" s="21" t="s">
        <v>2377</v>
      </c>
      <c r="M168" s="21" t="s">
        <v>2378</v>
      </c>
      <c r="N168" s="21" t="s">
        <v>2379</v>
      </c>
      <c r="O168" s="21" t="s">
        <v>2380</v>
      </c>
      <c r="P168" s="21" t="s">
        <v>2381</v>
      </c>
      <c r="Q168" s="21" t="s">
        <v>2382</v>
      </c>
      <c r="R168" s="21" t="s">
        <v>2383</v>
      </c>
      <c r="S168" s="21" t="s">
        <v>2384</v>
      </c>
      <c r="T168" s="24">
        <v>998676</v>
      </c>
      <c r="U168" s="24">
        <v>400000</v>
      </c>
      <c r="V168" s="24">
        <v>0</v>
      </c>
      <c r="W168" s="24">
        <v>0</v>
      </c>
      <c r="X168" s="24">
        <v>0</v>
      </c>
      <c r="Y168" s="24">
        <v>75000</v>
      </c>
      <c r="Z168" s="24">
        <v>0</v>
      </c>
      <c r="AA168" s="24">
        <v>50000</v>
      </c>
      <c r="AB168" s="24">
        <v>0</v>
      </c>
      <c r="AC168" s="24">
        <v>0</v>
      </c>
      <c r="AD168" s="24">
        <v>65000</v>
      </c>
      <c r="AE168" s="24">
        <v>50000</v>
      </c>
      <c r="AF168" s="24">
        <v>0</v>
      </c>
      <c r="AG168" s="24">
        <v>0</v>
      </c>
      <c r="AH168" s="24">
        <v>0</v>
      </c>
      <c r="AI168" s="24">
        <v>0</v>
      </c>
      <c r="AJ168" s="24">
        <v>640000</v>
      </c>
      <c r="AK168" s="24">
        <v>0</v>
      </c>
      <c r="AL168" s="24">
        <v>0</v>
      </c>
      <c r="AM168" s="24">
        <v>0</v>
      </c>
      <c r="AN168" s="24">
        <v>0</v>
      </c>
      <c r="AO168" s="24">
        <v>0</v>
      </c>
      <c r="AP168" s="24">
        <v>0</v>
      </c>
      <c r="AQ168" s="24">
        <v>10000</v>
      </c>
      <c r="AR168" s="24">
        <v>0</v>
      </c>
      <c r="AS168" s="24">
        <v>100000</v>
      </c>
      <c r="AT168" s="24">
        <v>110000</v>
      </c>
      <c r="AU168" s="24">
        <v>0</v>
      </c>
      <c r="AV168" s="24">
        <v>0</v>
      </c>
      <c r="AW168" s="24">
        <v>0</v>
      </c>
      <c r="AX168" s="24">
        <v>0</v>
      </c>
      <c r="AY168" s="24">
        <v>0</v>
      </c>
      <c r="AZ168" s="24">
        <v>625000</v>
      </c>
      <c r="BA168" s="24">
        <v>156250</v>
      </c>
      <c r="BB168" s="24">
        <v>125000</v>
      </c>
      <c r="BC168" s="24">
        <v>281250</v>
      </c>
      <c r="BD168" s="24">
        <v>0</v>
      </c>
      <c r="BE168" s="24"/>
      <c r="BF168" s="24"/>
      <c r="BG168" s="24">
        <v>281250</v>
      </c>
      <c r="BH168" s="29">
        <v>0.28162286867812986</v>
      </c>
      <c r="BI168" s="30">
        <v>281250</v>
      </c>
      <c r="BJ168" s="31">
        <v>0.28162286867812986</v>
      </c>
      <c r="BK168" s="27" t="s">
        <v>2385</v>
      </c>
      <c r="BL168" s="21" t="s">
        <v>65</v>
      </c>
      <c r="BM168" s="21" t="s">
        <v>2386</v>
      </c>
      <c r="BN168" s="21" t="s">
        <v>2387</v>
      </c>
      <c r="BO168" s="21">
        <v>623856368</v>
      </c>
      <c r="BP168" s="21" t="s">
        <v>2388</v>
      </c>
    </row>
    <row r="169" spans="1:68" x14ac:dyDescent="0.35">
      <c r="A169" s="38">
        <v>43994.578321759262</v>
      </c>
      <c r="B169" s="36" t="s">
        <v>65</v>
      </c>
      <c r="C169" s="22" t="s">
        <v>65</v>
      </c>
      <c r="D169" s="22"/>
      <c r="E169" s="23" t="s">
        <v>985</v>
      </c>
      <c r="F169" s="23" t="s">
        <v>974</v>
      </c>
      <c r="G169" s="23" t="s">
        <v>974</v>
      </c>
      <c r="H169" s="23" t="s">
        <v>974</v>
      </c>
      <c r="I169" s="21" t="s">
        <v>591</v>
      </c>
      <c r="J169" s="21" t="s">
        <v>921</v>
      </c>
      <c r="K169" s="21">
        <v>1</v>
      </c>
      <c r="L169" s="21" t="s">
        <v>976</v>
      </c>
      <c r="M169" s="21" t="s">
        <v>793</v>
      </c>
      <c r="N169" s="21" t="s">
        <v>2389</v>
      </c>
      <c r="O169" s="21" t="s">
        <v>2390</v>
      </c>
      <c r="P169" s="21" t="s">
        <v>2355</v>
      </c>
      <c r="Q169" s="21" t="s">
        <v>2391</v>
      </c>
      <c r="R169" s="21" t="s">
        <v>2392</v>
      </c>
      <c r="S169" s="21" t="s">
        <v>2393</v>
      </c>
      <c r="T169" s="24">
        <v>3194228</v>
      </c>
      <c r="U169" s="24">
        <v>113744</v>
      </c>
      <c r="V169" s="24">
        <v>0</v>
      </c>
      <c r="W169" s="24">
        <v>0</v>
      </c>
      <c r="X169" s="24">
        <v>0</v>
      </c>
      <c r="Y169" s="24">
        <v>99000</v>
      </c>
      <c r="Z169" s="24">
        <v>0</v>
      </c>
      <c r="AA169" s="24">
        <v>20000</v>
      </c>
      <c r="AB169" s="24">
        <v>22791</v>
      </c>
      <c r="AC169" s="24">
        <v>10000</v>
      </c>
      <c r="AD169" s="24">
        <v>10000</v>
      </c>
      <c r="AE169" s="24">
        <v>0</v>
      </c>
      <c r="AF169" s="24">
        <v>0</v>
      </c>
      <c r="AG169" s="24">
        <v>0</v>
      </c>
      <c r="AH169" s="24">
        <v>0</v>
      </c>
      <c r="AI169" s="24">
        <v>13635</v>
      </c>
      <c r="AJ169" s="24">
        <v>289170</v>
      </c>
      <c r="AK169" s="24">
        <v>12000</v>
      </c>
      <c r="AL169" s="24">
        <v>0</v>
      </c>
      <c r="AM169" s="24">
        <v>0</v>
      </c>
      <c r="AN169" s="24">
        <v>0</v>
      </c>
      <c r="AO169" s="24">
        <v>0</v>
      </c>
      <c r="AP169" s="24">
        <v>0</v>
      </c>
      <c r="AQ169" s="24">
        <v>10000</v>
      </c>
      <c r="AR169" s="24">
        <v>0</v>
      </c>
      <c r="AS169" s="24">
        <v>0</v>
      </c>
      <c r="AT169" s="24">
        <v>22000</v>
      </c>
      <c r="AU169" s="24">
        <v>0</v>
      </c>
      <c r="AV169" s="24">
        <v>0</v>
      </c>
      <c r="AW169" s="24">
        <v>0</v>
      </c>
      <c r="AX169" s="24">
        <v>0</v>
      </c>
      <c r="AY169" s="24">
        <v>0</v>
      </c>
      <c r="AZ169" s="24">
        <v>179379</v>
      </c>
      <c r="BA169" s="24">
        <v>44845</v>
      </c>
      <c r="BB169" s="24">
        <v>131791</v>
      </c>
      <c r="BC169" s="24">
        <v>176636</v>
      </c>
      <c r="BD169" s="24">
        <v>2805300</v>
      </c>
      <c r="BE169" s="24" t="s">
        <v>988</v>
      </c>
      <c r="BF169" s="24"/>
      <c r="BG169" s="24">
        <v>2981936</v>
      </c>
      <c r="BH169" s="29">
        <v>0.93353887073809383</v>
      </c>
      <c r="BI169" s="30">
        <v>2981936</v>
      </c>
      <c r="BJ169" s="31">
        <v>0.93353887073809383</v>
      </c>
      <c r="BK169" s="27" t="s">
        <v>2394</v>
      </c>
      <c r="BL169" s="21" t="s">
        <v>65</v>
      </c>
      <c r="BM169" s="21" t="s">
        <v>1044</v>
      </c>
      <c r="BN169" s="21" t="s">
        <v>2395</v>
      </c>
      <c r="BO169" s="21">
        <v>623887738</v>
      </c>
      <c r="BP169" s="21" t="s">
        <v>2396</v>
      </c>
    </row>
    <row r="170" spans="1:68" x14ac:dyDescent="0.35">
      <c r="A170" s="37">
        <v>43986.489687499998</v>
      </c>
      <c r="B170" s="36" t="s">
        <v>65</v>
      </c>
      <c r="C170" s="22" t="s">
        <v>65</v>
      </c>
      <c r="D170" s="22"/>
      <c r="E170" s="23" t="s">
        <v>985</v>
      </c>
      <c r="F170" s="23" t="s">
        <v>974</v>
      </c>
      <c r="G170" s="23" t="s">
        <v>974</v>
      </c>
      <c r="H170" s="23" t="s">
        <v>974</v>
      </c>
      <c r="I170" s="21" t="s">
        <v>597</v>
      </c>
      <c r="J170" s="21" t="s">
        <v>923</v>
      </c>
      <c r="K170" s="21">
        <v>1</v>
      </c>
      <c r="L170" s="21" t="s">
        <v>2397</v>
      </c>
      <c r="M170" s="21" t="s">
        <v>2398</v>
      </c>
      <c r="N170" s="21" t="s">
        <v>2399</v>
      </c>
      <c r="O170" s="21" t="s">
        <v>2400</v>
      </c>
      <c r="P170" s="21" t="s">
        <v>1582</v>
      </c>
      <c r="Q170" s="21" t="s">
        <v>2401</v>
      </c>
      <c r="R170" s="21" t="s">
        <v>2402</v>
      </c>
      <c r="S170" s="21" t="s">
        <v>2403</v>
      </c>
      <c r="T170" s="24">
        <v>8403705</v>
      </c>
      <c r="U170" s="24">
        <v>30436</v>
      </c>
      <c r="V170" s="24">
        <v>4085</v>
      </c>
      <c r="W170" s="24">
        <v>0</v>
      </c>
      <c r="X170" s="24">
        <v>0</v>
      </c>
      <c r="Y170" s="24">
        <v>146147</v>
      </c>
      <c r="Z170" s="24">
        <v>0</v>
      </c>
      <c r="AA170" s="24">
        <v>1170148</v>
      </c>
      <c r="AB170" s="24">
        <v>1649</v>
      </c>
      <c r="AC170" s="24">
        <v>0</v>
      </c>
      <c r="AD170" s="24">
        <v>221975</v>
      </c>
      <c r="AE170" s="24">
        <v>0</v>
      </c>
      <c r="AF170" s="24">
        <v>0</v>
      </c>
      <c r="AG170" s="24">
        <v>0</v>
      </c>
      <c r="AH170" s="24">
        <v>0</v>
      </c>
      <c r="AI170" s="24">
        <v>0</v>
      </c>
      <c r="AJ170" s="24">
        <v>1574440</v>
      </c>
      <c r="AK170" s="24">
        <v>0</v>
      </c>
      <c r="AL170" s="24">
        <v>0</v>
      </c>
      <c r="AM170" s="24">
        <v>545114</v>
      </c>
      <c r="AN170" s="24">
        <v>0</v>
      </c>
      <c r="AO170" s="24">
        <v>0</v>
      </c>
      <c r="AP170" s="24">
        <v>0</v>
      </c>
      <c r="AQ170" s="24">
        <v>41490</v>
      </c>
      <c r="AR170" s="24">
        <v>0</v>
      </c>
      <c r="AS170" s="24">
        <v>100000</v>
      </c>
      <c r="AT170" s="24">
        <v>686604</v>
      </c>
      <c r="AU170" s="24">
        <v>0</v>
      </c>
      <c r="AV170" s="24">
        <v>0</v>
      </c>
      <c r="AW170" s="24">
        <v>0</v>
      </c>
      <c r="AX170" s="24">
        <v>0</v>
      </c>
      <c r="AY170" s="24">
        <v>0</v>
      </c>
      <c r="AZ170" s="24">
        <v>2113248</v>
      </c>
      <c r="BA170" s="24">
        <v>528312</v>
      </c>
      <c r="BB170" s="24">
        <v>147796</v>
      </c>
      <c r="BC170" s="24">
        <v>676108</v>
      </c>
      <c r="BD170" s="24">
        <v>0</v>
      </c>
      <c r="BE170" s="24"/>
      <c r="BF170" s="24"/>
      <c r="BG170" s="24">
        <v>676108</v>
      </c>
      <c r="BH170" s="29">
        <v>8.0453561851588085E-2</v>
      </c>
      <c r="BI170" s="30">
        <v>676108</v>
      </c>
      <c r="BJ170" s="31">
        <v>8.0453561851588085E-2</v>
      </c>
      <c r="BK170" s="27" t="s">
        <v>2404</v>
      </c>
      <c r="BL170" s="21" t="s">
        <v>65</v>
      </c>
      <c r="BM170" s="21" t="s">
        <v>1009</v>
      </c>
      <c r="BN170" s="21" t="s">
        <v>2405</v>
      </c>
      <c r="BO170" s="21">
        <v>620935717</v>
      </c>
      <c r="BP170" s="21" t="s">
        <v>2406</v>
      </c>
    </row>
    <row r="171" spans="1:68" x14ac:dyDescent="0.35">
      <c r="A171" s="38">
        <v>43994.438090277778</v>
      </c>
      <c r="B171" s="36" t="s">
        <v>65</v>
      </c>
      <c r="C171" s="22" t="s">
        <v>65</v>
      </c>
      <c r="D171" s="22" t="s">
        <v>1070</v>
      </c>
      <c r="E171" s="23" t="s">
        <v>985</v>
      </c>
      <c r="F171" s="23" t="s">
        <v>974</v>
      </c>
      <c r="G171" s="23" t="s">
        <v>974</v>
      </c>
      <c r="H171" s="23" t="s">
        <v>974</v>
      </c>
      <c r="I171" s="21" t="s">
        <v>599</v>
      </c>
      <c r="J171" s="21" t="s">
        <v>891</v>
      </c>
      <c r="K171" s="21">
        <v>1</v>
      </c>
      <c r="L171" s="21" t="s">
        <v>2407</v>
      </c>
      <c r="M171" s="21" t="s">
        <v>2408</v>
      </c>
      <c r="N171" s="21" t="s">
        <v>2409</v>
      </c>
      <c r="O171" s="21" t="s">
        <v>2410</v>
      </c>
      <c r="P171" s="21" t="s">
        <v>2411</v>
      </c>
      <c r="Q171" s="21" t="s">
        <v>2412</v>
      </c>
      <c r="R171" s="21" t="s">
        <v>2413</v>
      </c>
      <c r="S171" s="21" t="s">
        <v>2414</v>
      </c>
      <c r="T171" s="24">
        <v>90725</v>
      </c>
      <c r="U171" s="24">
        <v>0</v>
      </c>
      <c r="V171" s="24">
        <v>0</v>
      </c>
      <c r="W171" s="24">
        <v>0</v>
      </c>
      <c r="X171" s="24">
        <v>1000</v>
      </c>
      <c r="Y171" s="24">
        <v>7000</v>
      </c>
      <c r="Z171" s="24">
        <v>0</v>
      </c>
      <c r="AA171" s="24">
        <v>8000</v>
      </c>
      <c r="AB171" s="24">
        <v>0</v>
      </c>
      <c r="AC171" s="24">
        <v>0</v>
      </c>
      <c r="AD171" s="24">
        <v>5000</v>
      </c>
      <c r="AE171" s="24">
        <v>0</v>
      </c>
      <c r="AF171" s="24">
        <v>0</v>
      </c>
      <c r="AG171" s="24">
        <v>0</v>
      </c>
      <c r="AH171" s="24">
        <v>0</v>
      </c>
      <c r="AI171" s="24">
        <v>0</v>
      </c>
      <c r="AJ171" s="24">
        <v>21000</v>
      </c>
      <c r="AK171" s="24">
        <v>0</v>
      </c>
      <c r="AL171" s="24">
        <v>0</v>
      </c>
      <c r="AM171" s="24">
        <v>0</v>
      </c>
      <c r="AN171" s="24">
        <v>0</v>
      </c>
      <c r="AO171" s="24">
        <v>1000</v>
      </c>
      <c r="AP171" s="24">
        <v>0</v>
      </c>
      <c r="AQ171" s="24">
        <v>0</v>
      </c>
      <c r="AR171" s="24">
        <v>0</v>
      </c>
      <c r="AS171" s="24">
        <v>0</v>
      </c>
      <c r="AT171" s="24">
        <v>1000</v>
      </c>
      <c r="AU171" s="24">
        <v>0</v>
      </c>
      <c r="AV171" s="24">
        <v>0</v>
      </c>
      <c r="AW171" s="24">
        <v>0</v>
      </c>
      <c r="AX171" s="24">
        <v>0</v>
      </c>
      <c r="AY171" s="24">
        <v>0</v>
      </c>
      <c r="AZ171" s="24">
        <v>15000</v>
      </c>
      <c r="BA171" s="24">
        <v>3750</v>
      </c>
      <c r="BB171" s="24">
        <v>7000</v>
      </c>
      <c r="BC171" s="24">
        <v>10750</v>
      </c>
      <c r="BD171" s="24">
        <v>10000</v>
      </c>
      <c r="BE171" s="24" t="s">
        <v>1031</v>
      </c>
      <c r="BF171" s="24"/>
      <c r="BG171" s="24">
        <v>20750</v>
      </c>
      <c r="BH171" s="29">
        <v>0.2287131441168366</v>
      </c>
      <c r="BI171" s="30">
        <v>20750</v>
      </c>
      <c r="BJ171" s="31">
        <v>0.2287131441168366</v>
      </c>
      <c r="BK171" s="27" t="s">
        <v>2415</v>
      </c>
      <c r="BL171" s="21" t="s">
        <v>65</v>
      </c>
      <c r="BM171" s="21" t="s">
        <v>1044</v>
      </c>
      <c r="BN171" s="21" t="s">
        <v>2416</v>
      </c>
      <c r="BO171" s="21">
        <v>623808367</v>
      </c>
      <c r="BP171" s="21" t="s">
        <v>2417</v>
      </c>
    </row>
    <row r="172" spans="1:68" x14ac:dyDescent="0.35">
      <c r="A172" s="37">
        <v>43987.516886574071</v>
      </c>
      <c r="B172" s="36" t="s">
        <v>65</v>
      </c>
      <c r="C172" s="22" t="s">
        <v>65</v>
      </c>
      <c r="D172" s="22"/>
      <c r="E172" s="23" t="s">
        <v>985</v>
      </c>
      <c r="F172" s="23" t="s">
        <v>974</v>
      </c>
      <c r="G172" s="23" t="s">
        <v>974</v>
      </c>
      <c r="H172" s="23" t="s">
        <v>974</v>
      </c>
      <c r="I172" s="21" t="s">
        <v>601</v>
      </c>
      <c r="J172" s="21" t="s">
        <v>925</v>
      </c>
      <c r="K172" s="21">
        <v>1</v>
      </c>
      <c r="L172" s="21" t="s">
        <v>2418</v>
      </c>
      <c r="M172" s="21" t="s">
        <v>2419</v>
      </c>
      <c r="N172" s="21" t="s">
        <v>2420</v>
      </c>
      <c r="O172" s="21" t="s">
        <v>2421</v>
      </c>
      <c r="P172" s="21" t="s">
        <v>2422</v>
      </c>
      <c r="Q172" s="21" t="s">
        <v>2423</v>
      </c>
      <c r="R172" s="21" t="s">
        <v>2424</v>
      </c>
      <c r="S172" s="21" t="s">
        <v>2421</v>
      </c>
      <c r="T172" s="24">
        <v>128549</v>
      </c>
      <c r="U172" s="24">
        <v>0</v>
      </c>
      <c r="V172" s="24">
        <v>0</v>
      </c>
      <c r="W172" s="24">
        <v>0</v>
      </c>
      <c r="X172" s="24">
        <v>300</v>
      </c>
      <c r="Y172" s="24">
        <v>12280</v>
      </c>
      <c r="Z172" s="24">
        <v>0</v>
      </c>
      <c r="AA172" s="24">
        <v>501</v>
      </c>
      <c r="AB172" s="24">
        <v>0</v>
      </c>
      <c r="AC172" s="24">
        <v>0</v>
      </c>
      <c r="AD172" s="24">
        <v>2944</v>
      </c>
      <c r="AE172" s="24">
        <v>0</v>
      </c>
      <c r="AF172" s="24">
        <v>0</v>
      </c>
      <c r="AG172" s="24">
        <v>0</v>
      </c>
      <c r="AH172" s="24">
        <v>0</v>
      </c>
      <c r="AI172" s="24">
        <v>0</v>
      </c>
      <c r="AJ172" s="24">
        <v>16025</v>
      </c>
      <c r="AK172" s="24">
        <v>600</v>
      </c>
      <c r="AL172" s="24">
        <v>0</v>
      </c>
      <c r="AM172" s="24">
        <v>0</v>
      </c>
      <c r="AN172" s="24">
        <v>0</v>
      </c>
      <c r="AO172" s="24">
        <v>234</v>
      </c>
      <c r="AP172" s="24">
        <v>0</v>
      </c>
      <c r="AQ172" s="24">
        <v>0</v>
      </c>
      <c r="AR172" s="24">
        <v>0</v>
      </c>
      <c r="AS172" s="24">
        <v>0</v>
      </c>
      <c r="AT172" s="24">
        <v>834</v>
      </c>
      <c r="AU172" s="24">
        <v>0</v>
      </c>
      <c r="AV172" s="24">
        <v>0</v>
      </c>
      <c r="AW172" s="24">
        <v>0</v>
      </c>
      <c r="AX172" s="24">
        <v>0</v>
      </c>
      <c r="AY172" s="24">
        <v>0</v>
      </c>
      <c r="AZ172" s="24">
        <v>4579</v>
      </c>
      <c r="BA172" s="24">
        <v>1145</v>
      </c>
      <c r="BB172" s="24">
        <v>12280</v>
      </c>
      <c r="BC172" s="24">
        <v>13425</v>
      </c>
      <c r="BD172" s="24">
        <v>0</v>
      </c>
      <c r="BE172" s="24"/>
      <c r="BF172" s="24"/>
      <c r="BG172" s="24">
        <v>13425</v>
      </c>
      <c r="BH172" s="29">
        <v>0.10443488475211787</v>
      </c>
      <c r="BI172" s="30">
        <v>13425</v>
      </c>
      <c r="BJ172" s="31">
        <v>0.10443488475211787</v>
      </c>
      <c r="BK172" s="27" t="s">
        <v>2425</v>
      </c>
      <c r="BL172" s="21" t="s">
        <v>65</v>
      </c>
      <c r="BM172" s="21" t="s">
        <v>1056</v>
      </c>
      <c r="BN172" s="21" t="s">
        <v>2426</v>
      </c>
      <c r="BO172" s="21">
        <v>621347472</v>
      </c>
      <c r="BP172" s="21" t="s">
        <v>2427</v>
      </c>
    </row>
    <row r="173" spans="1:68" x14ac:dyDescent="0.35">
      <c r="A173" s="37">
        <v>43994.346180555563</v>
      </c>
      <c r="B173" s="36" t="s">
        <v>972</v>
      </c>
      <c r="C173" s="22" t="s">
        <v>72</v>
      </c>
      <c r="D173" s="22"/>
      <c r="E173" s="23" t="s">
        <v>973</v>
      </c>
      <c r="F173" s="23" t="s">
        <v>975</v>
      </c>
      <c r="G173" s="23" t="s">
        <v>975</v>
      </c>
      <c r="H173" s="23" t="s">
        <v>974</v>
      </c>
      <c r="I173" s="21" t="s">
        <v>603</v>
      </c>
      <c r="J173" s="21" t="s">
        <v>399</v>
      </c>
      <c r="K173" s="21">
        <v>1</v>
      </c>
      <c r="L173" s="21" t="s">
        <v>2428</v>
      </c>
      <c r="M173" s="21" t="s">
        <v>2429</v>
      </c>
      <c r="N173" s="21" t="s">
        <v>2430</v>
      </c>
      <c r="O173" s="21" t="s">
        <v>2431</v>
      </c>
      <c r="P173" s="21" t="s">
        <v>2432</v>
      </c>
      <c r="Q173" s="21" t="s">
        <v>2433</v>
      </c>
      <c r="R173" s="21" t="s">
        <v>2434</v>
      </c>
      <c r="S173" s="21" t="s">
        <v>2435</v>
      </c>
      <c r="T173" s="24">
        <v>89931</v>
      </c>
      <c r="U173" s="24">
        <v>10817</v>
      </c>
      <c r="V173" s="24">
        <v>0</v>
      </c>
      <c r="W173" s="24">
        <v>0</v>
      </c>
      <c r="X173" s="24">
        <v>0</v>
      </c>
      <c r="Y173" s="24">
        <v>8750</v>
      </c>
      <c r="Z173" s="24">
        <v>0</v>
      </c>
      <c r="AA173" s="24">
        <v>3720</v>
      </c>
      <c r="AB173" s="24">
        <v>0</v>
      </c>
      <c r="AC173" s="24">
        <v>0</v>
      </c>
      <c r="AD173" s="24">
        <v>0</v>
      </c>
      <c r="AE173" s="24">
        <v>0</v>
      </c>
      <c r="AF173" s="24">
        <v>0</v>
      </c>
      <c r="AG173" s="24">
        <v>0</v>
      </c>
      <c r="AH173" s="24">
        <v>0</v>
      </c>
      <c r="AI173" s="24">
        <v>0</v>
      </c>
      <c r="AJ173" s="24">
        <v>23287</v>
      </c>
      <c r="AK173" s="24">
        <v>0</v>
      </c>
      <c r="AL173" s="24">
        <v>0</v>
      </c>
      <c r="AM173" s="24">
        <v>0</v>
      </c>
      <c r="AN173" s="24">
        <v>0</v>
      </c>
      <c r="AO173" s="24">
        <v>0</v>
      </c>
      <c r="AP173" s="24">
        <v>0</v>
      </c>
      <c r="AQ173" s="24">
        <v>0</v>
      </c>
      <c r="AR173" s="24">
        <v>0</v>
      </c>
      <c r="AS173" s="24">
        <v>0</v>
      </c>
      <c r="AT173" s="24">
        <v>0</v>
      </c>
      <c r="AU173" s="24">
        <v>0</v>
      </c>
      <c r="AV173" s="24">
        <v>0</v>
      </c>
      <c r="AW173" s="24">
        <v>0</v>
      </c>
      <c r="AX173" s="24">
        <v>0</v>
      </c>
      <c r="AY173" s="24">
        <v>0</v>
      </c>
      <c r="AZ173" s="24">
        <v>14537</v>
      </c>
      <c r="BA173" s="24">
        <v>3634</v>
      </c>
      <c r="BB173" s="24">
        <v>8750</v>
      </c>
      <c r="BC173" s="24">
        <v>12384</v>
      </c>
      <c r="BD173" s="24">
        <v>12512</v>
      </c>
      <c r="BE173" s="24"/>
      <c r="BF173" s="24"/>
      <c r="BG173" s="24">
        <v>24896</v>
      </c>
      <c r="BH173" s="29">
        <v>0.27683446197640416</v>
      </c>
      <c r="BI173" s="30">
        <v>24800</v>
      </c>
      <c r="BJ173" s="31">
        <v>0.27576697690451568</v>
      </c>
      <c r="BK173" s="27" t="s">
        <v>2436</v>
      </c>
      <c r="BL173" s="21" t="s">
        <v>65</v>
      </c>
      <c r="BM173" s="21" t="s">
        <v>1989</v>
      </c>
      <c r="BN173" s="21" t="s">
        <v>2437</v>
      </c>
      <c r="BO173" s="21">
        <v>623759323</v>
      </c>
      <c r="BP173" s="21" t="s">
        <v>2438</v>
      </c>
    </row>
    <row r="174" spans="1:68" x14ac:dyDescent="0.35">
      <c r="A174" s="37">
        <v>44062.615648148145</v>
      </c>
      <c r="B174" s="36" t="s">
        <v>65</v>
      </c>
      <c r="C174" s="22" t="s">
        <v>72</v>
      </c>
      <c r="D174" s="21"/>
      <c r="E174" s="23" t="s">
        <v>985</v>
      </c>
      <c r="F174" s="23" t="s">
        <v>974</v>
      </c>
      <c r="G174" s="23" t="s">
        <v>974</v>
      </c>
      <c r="H174" s="23" t="s">
        <v>974</v>
      </c>
      <c r="I174" s="21" t="s">
        <v>603</v>
      </c>
      <c r="J174" s="21" t="s">
        <v>399</v>
      </c>
      <c r="K174" s="21">
        <v>1</v>
      </c>
      <c r="L174" s="21" t="s">
        <v>2428</v>
      </c>
      <c r="M174" s="21" t="s">
        <v>2429</v>
      </c>
      <c r="N174" s="21" t="s">
        <v>2430</v>
      </c>
      <c r="O174" s="21" t="s">
        <v>2431</v>
      </c>
      <c r="P174" s="21" t="s">
        <v>2432</v>
      </c>
      <c r="Q174" s="21" t="s">
        <v>2433</v>
      </c>
      <c r="R174" s="21" t="s">
        <v>2434</v>
      </c>
      <c r="S174" s="21" t="s">
        <v>2435</v>
      </c>
      <c r="T174" s="24">
        <v>89931</v>
      </c>
      <c r="U174" s="24">
        <v>0</v>
      </c>
      <c r="V174" s="24">
        <v>0</v>
      </c>
      <c r="W174" s="24">
        <v>0</v>
      </c>
      <c r="X174" s="24">
        <v>0</v>
      </c>
      <c r="Y174" s="24">
        <v>8750</v>
      </c>
      <c r="Z174" s="24">
        <v>0</v>
      </c>
      <c r="AA174" s="24">
        <v>1400</v>
      </c>
      <c r="AB174" s="24">
        <v>0</v>
      </c>
      <c r="AC174" s="24">
        <v>0</v>
      </c>
      <c r="AD174" s="24">
        <v>1540</v>
      </c>
      <c r="AE174" s="24">
        <v>0</v>
      </c>
      <c r="AF174" s="24">
        <v>0</v>
      </c>
      <c r="AG174" s="24">
        <v>0</v>
      </c>
      <c r="AH174" s="24">
        <v>0</v>
      </c>
      <c r="AI174" s="24">
        <v>0</v>
      </c>
      <c r="AJ174" s="24">
        <v>11690</v>
      </c>
      <c r="AK174" s="24">
        <v>0</v>
      </c>
      <c r="AL174" s="24">
        <v>4400</v>
      </c>
      <c r="AM174" s="24">
        <v>0</v>
      </c>
      <c r="AN174" s="24">
        <v>0</v>
      </c>
      <c r="AO174" s="24">
        <v>0</v>
      </c>
      <c r="AP174" s="24">
        <v>0</v>
      </c>
      <c r="AQ174" s="24">
        <v>0</v>
      </c>
      <c r="AR174" s="24">
        <v>0</v>
      </c>
      <c r="AS174" s="24">
        <v>0</v>
      </c>
      <c r="AT174" s="24">
        <v>4400</v>
      </c>
      <c r="AU174" s="24">
        <v>0</v>
      </c>
      <c r="AV174" s="24">
        <v>0</v>
      </c>
      <c r="AW174" s="24">
        <v>0</v>
      </c>
      <c r="AX174" s="24">
        <v>0</v>
      </c>
      <c r="AY174" s="24">
        <v>0</v>
      </c>
      <c r="AZ174" s="24">
        <v>7340</v>
      </c>
      <c r="BA174" s="24">
        <v>1835</v>
      </c>
      <c r="BB174" s="24">
        <v>8750</v>
      </c>
      <c r="BC174" s="24">
        <v>10585</v>
      </c>
      <c r="BD174" s="24">
        <v>13456</v>
      </c>
      <c r="BE174" s="21" t="s">
        <v>988</v>
      </c>
      <c r="BF174" s="21"/>
      <c r="BG174" s="24">
        <v>24041</v>
      </c>
      <c r="BH174" s="29">
        <v>0.26732717305489767</v>
      </c>
      <c r="BI174" s="30">
        <v>24041</v>
      </c>
      <c r="BJ174" s="31">
        <v>0.26732717305489767</v>
      </c>
      <c r="BK174" s="27" t="s">
        <v>2439</v>
      </c>
      <c r="BL174" s="21" t="s">
        <v>65</v>
      </c>
      <c r="BM174" s="21" t="s">
        <v>2440</v>
      </c>
      <c r="BN174" s="21" t="s">
        <v>2441</v>
      </c>
      <c r="BO174" s="33">
        <v>649707019</v>
      </c>
      <c r="BP174" s="21" t="s">
        <v>2442</v>
      </c>
    </row>
    <row r="175" spans="1:68" x14ac:dyDescent="0.35">
      <c r="A175" s="37">
        <v>43993.430972222217</v>
      </c>
      <c r="B175" s="36" t="s">
        <v>65</v>
      </c>
      <c r="C175" s="22" t="s">
        <v>65</v>
      </c>
      <c r="D175" s="22"/>
      <c r="E175" s="23" t="s">
        <v>985</v>
      </c>
      <c r="F175" s="23" t="s">
        <v>974</v>
      </c>
      <c r="G175" s="23" t="s">
        <v>974</v>
      </c>
      <c r="H175" s="23" t="s">
        <v>974</v>
      </c>
      <c r="I175" s="21" t="s">
        <v>605</v>
      </c>
      <c r="J175" s="21" t="s">
        <v>389</v>
      </c>
      <c r="K175" s="21">
        <v>1</v>
      </c>
      <c r="L175" s="21" t="s">
        <v>2443</v>
      </c>
      <c r="M175" s="21" t="s">
        <v>2444</v>
      </c>
      <c r="N175" s="21" t="s">
        <v>2445</v>
      </c>
      <c r="O175" s="21" t="s">
        <v>2446</v>
      </c>
      <c r="P175" s="21" t="s">
        <v>2447</v>
      </c>
      <c r="Q175" s="21" t="s">
        <v>2448</v>
      </c>
      <c r="R175" s="21" t="s">
        <v>2445</v>
      </c>
      <c r="S175" s="21" t="s">
        <v>2449</v>
      </c>
      <c r="T175" s="24">
        <v>629870</v>
      </c>
      <c r="U175" s="24">
        <v>124000</v>
      </c>
      <c r="V175" s="24">
        <v>0</v>
      </c>
      <c r="W175" s="24">
        <v>0</v>
      </c>
      <c r="X175" s="24">
        <v>60000</v>
      </c>
      <c r="Y175" s="24">
        <v>15000</v>
      </c>
      <c r="Z175" s="24">
        <v>0</v>
      </c>
      <c r="AA175" s="24">
        <v>0</v>
      </c>
      <c r="AB175" s="24">
        <v>30000</v>
      </c>
      <c r="AC175" s="24">
        <v>0</v>
      </c>
      <c r="AD175" s="24">
        <v>0</v>
      </c>
      <c r="AE175" s="24">
        <v>0</v>
      </c>
      <c r="AF175" s="24">
        <v>0</v>
      </c>
      <c r="AG175" s="24">
        <v>0</v>
      </c>
      <c r="AH175" s="24">
        <v>0</v>
      </c>
      <c r="AI175" s="24">
        <v>0</v>
      </c>
      <c r="AJ175" s="24">
        <v>229000</v>
      </c>
      <c r="AK175" s="24">
        <v>30000</v>
      </c>
      <c r="AL175" s="24">
        <v>0</v>
      </c>
      <c r="AM175" s="24">
        <v>0</v>
      </c>
      <c r="AN175" s="24">
        <v>0</v>
      </c>
      <c r="AO175" s="24">
        <v>0</v>
      </c>
      <c r="AP175" s="24">
        <v>0</v>
      </c>
      <c r="AQ175" s="24">
        <v>6000</v>
      </c>
      <c r="AR175" s="24">
        <v>0</v>
      </c>
      <c r="AS175" s="24">
        <v>0</v>
      </c>
      <c r="AT175" s="24">
        <v>36000</v>
      </c>
      <c r="AU175" s="24">
        <v>0</v>
      </c>
      <c r="AV175" s="24">
        <v>0</v>
      </c>
      <c r="AW175" s="24">
        <v>0</v>
      </c>
      <c r="AX175" s="24">
        <v>0</v>
      </c>
      <c r="AY175" s="24">
        <v>0</v>
      </c>
      <c r="AZ175" s="24">
        <v>220000</v>
      </c>
      <c r="BA175" s="24">
        <v>55000</v>
      </c>
      <c r="BB175" s="24">
        <v>45000</v>
      </c>
      <c r="BC175" s="24">
        <v>100000</v>
      </c>
      <c r="BD175" s="24">
        <v>0</v>
      </c>
      <c r="BE175" s="24"/>
      <c r="BF175" s="24"/>
      <c r="BG175" s="24">
        <v>100000</v>
      </c>
      <c r="BH175" s="29">
        <v>0.15876291933256068</v>
      </c>
      <c r="BI175" s="30">
        <v>100000</v>
      </c>
      <c r="BJ175" s="31">
        <v>0.15876291933256068</v>
      </c>
      <c r="BK175" s="27" t="s">
        <v>2450</v>
      </c>
      <c r="BL175" s="21" t="s">
        <v>65</v>
      </c>
      <c r="BM175" s="21" t="s">
        <v>1443</v>
      </c>
      <c r="BN175" s="21" t="s">
        <v>2451</v>
      </c>
      <c r="BO175" s="21">
        <v>623392663</v>
      </c>
      <c r="BP175" s="21" t="s">
        <v>1022</v>
      </c>
    </row>
    <row r="176" spans="1:68" x14ac:dyDescent="0.35">
      <c r="A176" s="37">
        <v>43987.457604166673</v>
      </c>
      <c r="B176" s="36" t="s">
        <v>65</v>
      </c>
      <c r="C176" s="22" t="s">
        <v>65</v>
      </c>
      <c r="D176" s="22"/>
      <c r="E176" s="23" t="s">
        <v>985</v>
      </c>
      <c r="F176" s="23" t="s">
        <v>974</v>
      </c>
      <c r="G176" s="23" t="s">
        <v>974</v>
      </c>
      <c r="H176" s="23" t="s">
        <v>974</v>
      </c>
      <c r="I176" s="21" t="s">
        <v>607</v>
      </c>
      <c r="J176" s="21" t="s">
        <v>389</v>
      </c>
      <c r="K176" s="21">
        <v>1</v>
      </c>
      <c r="L176" s="21" t="s">
        <v>2452</v>
      </c>
      <c r="M176" s="21" t="s">
        <v>2453</v>
      </c>
      <c r="N176" s="21" t="s">
        <v>2454</v>
      </c>
      <c r="O176" s="21" t="s">
        <v>2455</v>
      </c>
      <c r="P176" s="21" t="s">
        <v>1503</v>
      </c>
      <c r="Q176" s="21" t="s">
        <v>2456</v>
      </c>
      <c r="R176" s="21" t="s">
        <v>2457</v>
      </c>
      <c r="S176" s="21" t="s">
        <v>2458</v>
      </c>
      <c r="T176" s="24">
        <v>1604829</v>
      </c>
      <c r="U176" s="24">
        <v>24937</v>
      </c>
      <c r="V176" s="24">
        <v>12277</v>
      </c>
      <c r="W176" s="24">
        <v>1190</v>
      </c>
      <c r="X176" s="24">
        <v>0</v>
      </c>
      <c r="Y176" s="24">
        <v>125168</v>
      </c>
      <c r="Z176" s="24">
        <v>969</v>
      </c>
      <c r="AA176" s="24">
        <v>77673</v>
      </c>
      <c r="AB176" s="24">
        <v>18423</v>
      </c>
      <c r="AC176" s="24">
        <v>0</v>
      </c>
      <c r="AD176" s="24">
        <v>45224</v>
      </c>
      <c r="AE176" s="24">
        <v>3943</v>
      </c>
      <c r="AF176" s="24">
        <v>0</v>
      </c>
      <c r="AG176" s="24">
        <v>23046</v>
      </c>
      <c r="AH176" s="24">
        <v>0</v>
      </c>
      <c r="AI176" s="24">
        <v>0</v>
      </c>
      <c r="AJ176" s="24">
        <v>332850</v>
      </c>
      <c r="AK176" s="24">
        <v>7105</v>
      </c>
      <c r="AL176" s="24">
        <v>0</v>
      </c>
      <c r="AM176" s="24">
        <v>0</v>
      </c>
      <c r="AN176" s="24">
        <v>0</v>
      </c>
      <c r="AO176" s="24">
        <v>0</v>
      </c>
      <c r="AP176" s="24">
        <v>0</v>
      </c>
      <c r="AQ176" s="24">
        <v>0</v>
      </c>
      <c r="AR176" s="24">
        <v>0</v>
      </c>
      <c r="AS176" s="24">
        <v>0</v>
      </c>
      <c r="AT176" s="24">
        <v>7105</v>
      </c>
      <c r="AU176" s="24">
        <v>0</v>
      </c>
      <c r="AV176" s="24">
        <v>0</v>
      </c>
      <c r="AW176" s="24">
        <v>100000</v>
      </c>
      <c r="AX176" s="24">
        <v>0</v>
      </c>
      <c r="AY176" s="24">
        <v>100000</v>
      </c>
      <c r="AZ176" s="24">
        <v>169375</v>
      </c>
      <c r="BA176" s="24">
        <v>42344</v>
      </c>
      <c r="BB176" s="24">
        <v>270580</v>
      </c>
      <c r="BC176" s="24">
        <v>312924</v>
      </c>
      <c r="BD176" s="24">
        <v>494163</v>
      </c>
      <c r="BE176" s="24" t="s">
        <v>2320</v>
      </c>
      <c r="BF176" s="24"/>
      <c r="BG176" s="24">
        <v>807087</v>
      </c>
      <c r="BH176" s="29">
        <v>0.50291152515314719</v>
      </c>
      <c r="BI176" s="30">
        <v>807087</v>
      </c>
      <c r="BJ176" s="31">
        <v>0.50291152515314719</v>
      </c>
      <c r="BK176" s="27" t="s">
        <v>2459</v>
      </c>
      <c r="BL176" s="21" t="s">
        <v>65</v>
      </c>
      <c r="BM176" s="21" t="s">
        <v>1115</v>
      </c>
      <c r="BN176" s="21" t="s">
        <v>2460</v>
      </c>
      <c r="BO176" s="21">
        <v>621313469</v>
      </c>
      <c r="BP176" s="21" t="s">
        <v>1022</v>
      </c>
    </row>
    <row r="177" spans="1:68" x14ac:dyDescent="0.35">
      <c r="A177" s="37">
        <v>43986.543842592589</v>
      </c>
      <c r="B177" s="36" t="s">
        <v>65</v>
      </c>
      <c r="C177" s="22" t="s">
        <v>65</v>
      </c>
      <c r="D177" s="22"/>
      <c r="E177" s="23" t="s">
        <v>985</v>
      </c>
      <c r="F177" s="23" t="s">
        <v>974</v>
      </c>
      <c r="G177" s="23" t="s">
        <v>974</v>
      </c>
      <c r="H177" s="23" t="s">
        <v>974</v>
      </c>
      <c r="I177" s="21" t="s">
        <v>609</v>
      </c>
      <c r="J177" s="21" t="s">
        <v>921</v>
      </c>
      <c r="K177" s="21">
        <v>1</v>
      </c>
      <c r="L177" s="21" t="s">
        <v>2461</v>
      </c>
      <c r="M177" s="21" t="s">
        <v>2137</v>
      </c>
      <c r="N177" s="21" t="s">
        <v>2462</v>
      </c>
      <c r="O177" s="21" t="s">
        <v>2463</v>
      </c>
      <c r="P177" s="21" t="s">
        <v>2464</v>
      </c>
      <c r="Q177" s="21" t="s">
        <v>2465</v>
      </c>
      <c r="R177" s="21" t="s">
        <v>2462</v>
      </c>
      <c r="S177" s="21" t="s">
        <v>2466</v>
      </c>
      <c r="T177" s="24">
        <v>7838462</v>
      </c>
      <c r="U177" s="24">
        <v>280000</v>
      </c>
      <c r="V177" s="24">
        <v>8400</v>
      </c>
      <c r="W177" s="24">
        <v>0</v>
      </c>
      <c r="X177" s="24">
        <v>0</v>
      </c>
      <c r="Y177" s="24">
        <v>6600</v>
      </c>
      <c r="Z177" s="24">
        <v>0</v>
      </c>
      <c r="AA177" s="24">
        <v>60000</v>
      </c>
      <c r="AB177" s="24">
        <v>0</v>
      </c>
      <c r="AC177" s="24">
        <v>0</v>
      </c>
      <c r="AD177" s="24">
        <v>85000</v>
      </c>
      <c r="AE177" s="24">
        <v>0</v>
      </c>
      <c r="AF177" s="24">
        <v>0</v>
      </c>
      <c r="AG177" s="24">
        <v>0</v>
      </c>
      <c r="AH177" s="24">
        <v>0</v>
      </c>
      <c r="AI177" s="24">
        <v>0</v>
      </c>
      <c r="AJ177" s="24">
        <v>440000</v>
      </c>
      <c r="AK177" s="24">
        <v>0</v>
      </c>
      <c r="AL177" s="24">
        <v>0</v>
      </c>
      <c r="AM177" s="24">
        <v>0</v>
      </c>
      <c r="AN177" s="24">
        <v>80000</v>
      </c>
      <c r="AO177" s="24">
        <v>0</v>
      </c>
      <c r="AP177" s="24">
        <v>0</v>
      </c>
      <c r="AQ177" s="24">
        <v>1150</v>
      </c>
      <c r="AR177" s="24">
        <v>0</v>
      </c>
      <c r="AS177" s="24">
        <v>0</v>
      </c>
      <c r="AT177" s="24">
        <v>81150</v>
      </c>
      <c r="AU177" s="24">
        <v>0</v>
      </c>
      <c r="AV177" s="24">
        <v>0</v>
      </c>
      <c r="AW177" s="24">
        <v>0</v>
      </c>
      <c r="AX177" s="24">
        <v>0</v>
      </c>
      <c r="AY177" s="24">
        <v>0</v>
      </c>
      <c r="AZ177" s="24">
        <v>434550</v>
      </c>
      <c r="BA177" s="24">
        <v>108638</v>
      </c>
      <c r="BB177" s="24">
        <v>86600</v>
      </c>
      <c r="BC177" s="24">
        <v>195238</v>
      </c>
      <c r="BD177" s="24">
        <v>25000</v>
      </c>
      <c r="BE177" s="24" t="s">
        <v>1007</v>
      </c>
      <c r="BF177" s="24"/>
      <c r="BG177" s="24">
        <v>220238</v>
      </c>
      <c r="BH177" s="29">
        <v>2.8097093536971922E-2</v>
      </c>
      <c r="BI177" s="30">
        <v>220238</v>
      </c>
      <c r="BJ177" s="31">
        <v>2.8097093536971922E-2</v>
      </c>
      <c r="BK177" s="27" t="s">
        <v>2467</v>
      </c>
      <c r="BL177" s="21" t="s">
        <v>65</v>
      </c>
      <c r="BM177" s="21" t="s">
        <v>1009</v>
      </c>
      <c r="BN177" s="21" t="s">
        <v>2468</v>
      </c>
      <c r="BO177" s="21">
        <v>620967143</v>
      </c>
      <c r="BP177" s="21" t="s">
        <v>2188</v>
      </c>
    </row>
    <row r="178" spans="1:68" x14ac:dyDescent="0.35">
      <c r="A178" s="37">
        <v>43987.448703703703</v>
      </c>
      <c r="B178" s="36" t="s">
        <v>65</v>
      </c>
      <c r="C178" s="22" t="s">
        <v>65</v>
      </c>
      <c r="D178" s="22"/>
      <c r="E178" s="23" t="s">
        <v>985</v>
      </c>
      <c r="F178" s="23" t="s">
        <v>974</v>
      </c>
      <c r="G178" s="23" t="s">
        <v>974</v>
      </c>
      <c r="H178" s="23" t="s">
        <v>974</v>
      </c>
      <c r="I178" s="21" t="s">
        <v>611</v>
      </c>
      <c r="J178" s="21" t="s">
        <v>611</v>
      </c>
      <c r="K178" s="21">
        <v>1</v>
      </c>
      <c r="L178" s="21" t="s">
        <v>2469</v>
      </c>
      <c r="M178" s="21" t="s">
        <v>2470</v>
      </c>
      <c r="N178" s="21" t="s">
        <v>2471</v>
      </c>
      <c r="O178" s="21" t="s">
        <v>2472</v>
      </c>
      <c r="P178" s="21" t="s">
        <v>2181</v>
      </c>
      <c r="Q178" s="21" t="s">
        <v>2473</v>
      </c>
      <c r="R178" s="21" t="s">
        <v>2474</v>
      </c>
      <c r="S178" s="21" t="s">
        <v>2475</v>
      </c>
      <c r="T178" s="24">
        <v>1056955</v>
      </c>
      <c r="U178" s="24">
        <v>0</v>
      </c>
      <c r="V178" s="24">
        <v>0</v>
      </c>
      <c r="W178" s="24">
        <v>0</v>
      </c>
      <c r="X178" s="24">
        <v>0</v>
      </c>
      <c r="Y178" s="24">
        <v>12919</v>
      </c>
      <c r="Z178" s="24">
        <v>4902</v>
      </c>
      <c r="AA178" s="24">
        <v>48752</v>
      </c>
      <c r="AB178" s="24">
        <v>1784</v>
      </c>
      <c r="AC178" s="24">
        <v>0</v>
      </c>
      <c r="AD178" s="24">
        <v>55662</v>
      </c>
      <c r="AE178" s="24">
        <v>1103</v>
      </c>
      <c r="AF178" s="24">
        <v>0</v>
      </c>
      <c r="AG178" s="24">
        <v>0</v>
      </c>
      <c r="AH178" s="24">
        <v>0</v>
      </c>
      <c r="AI178" s="24">
        <v>0</v>
      </c>
      <c r="AJ178" s="24">
        <v>125122</v>
      </c>
      <c r="AK178" s="24">
        <v>15325</v>
      </c>
      <c r="AL178" s="24">
        <v>0</v>
      </c>
      <c r="AM178" s="24">
        <v>0</v>
      </c>
      <c r="AN178" s="24">
        <v>0</v>
      </c>
      <c r="AO178" s="24">
        <v>0</v>
      </c>
      <c r="AP178" s="24">
        <v>0</v>
      </c>
      <c r="AQ178" s="24">
        <v>2963</v>
      </c>
      <c r="AR178" s="24">
        <v>0</v>
      </c>
      <c r="AS178" s="24">
        <v>0</v>
      </c>
      <c r="AT178" s="24">
        <v>18288</v>
      </c>
      <c r="AU178" s="24">
        <v>0</v>
      </c>
      <c r="AV178" s="24">
        <v>0</v>
      </c>
      <c r="AW178" s="24">
        <v>2000</v>
      </c>
      <c r="AX178" s="24">
        <v>0</v>
      </c>
      <c r="AY178" s="24">
        <v>2000</v>
      </c>
      <c r="AZ178" s="24">
        <v>127604</v>
      </c>
      <c r="BA178" s="24">
        <v>31901</v>
      </c>
      <c r="BB178" s="24">
        <v>17806</v>
      </c>
      <c r="BC178" s="24">
        <v>49707</v>
      </c>
      <c r="BD178" s="24">
        <v>0</v>
      </c>
      <c r="BE178" s="24"/>
      <c r="BF178" s="24"/>
      <c r="BG178" s="24">
        <v>49707</v>
      </c>
      <c r="BH178" s="29">
        <v>4.7028492225307604E-2</v>
      </c>
      <c r="BI178" s="30">
        <v>49707</v>
      </c>
      <c r="BJ178" s="31">
        <v>4.7028492225307604E-2</v>
      </c>
      <c r="BK178" s="27" t="s">
        <v>2476</v>
      </c>
      <c r="BL178" s="21" t="s">
        <v>65</v>
      </c>
      <c r="BM178" s="21" t="s">
        <v>1044</v>
      </c>
      <c r="BN178" s="21" t="s">
        <v>2477</v>
      </c>
      <c r="BO178" s="21">
        <v>621308074</v>
      </c>
      <c r="BP178" s="21" t="s">
        <v>2478</v>
      </c>
    </row>
    <row r="179" spans="1:68" x14ac:dyDescent="0.35">
      <c r="A179" s="38">
        <v>43994.584178240737</v>
      </c>
      <c r="B179" s="36" t="s">
        <v>65</v>
      </c>
      <c r="C179" s="22" t="s">
        <v>65</v>
      </c>
      <c r="D179" s="22"/>
      <c r="E179" s="23" t="s">
        <v>985</v>
      </c>
      <c r="F179" s="23" t="s">
        <v>974</v>
      </c>
      <c r="G179" s="23" t="s">
        <v>974</v>
      </c>
      <c r="H179" s="23" t="s">
        <v>974</v>
      </c>
      <c r="I179" s="21" t="s">
        <v>613</v>
      </c>
      <c r="J179" s="21" t="s">
        <v>925</v>
      </c>
      <c r="K179" s="21">
        <v>1</v>
      </c>
      <c r="L179" s="21" t="s">
        <v>1109</v>
      </c>
      <c r="M179" s="21" t="s">
        <v>2479</v>
      </c>
      <c r="N179" s="21" t="s">
        <v>2480</v>
      </c>
      <c r="O179" s="21" t="s">
        <v>2481</v>
      </c>
      <c r="P179" s="21" t="s">
        <v>1125</v>
      </c>
      <c r="Q179" s="21" t="s">
        <v>2482</v>
      </c>
      <c r="R179" s="21" t="s">
        <v>2483</v>
      </c>
      <c r="S179" s="21" t="s">
        <v>2484</v>
      </c>
      <c r="T179" s="24">
        <v>1137716</v>
      </c>
      <c r="U179" s="24">
        <v>0</v>
      </c>
      <c r="V179" s="24">
        <v>0</v>
      </c>
      <c r="W179" s="24">
        <v>0</v>
      </c>
      <c r="X179" s="24">
        <v>0</v>
      </c>
      <c r="Y179" s="24">
        <v>184491</v>
      </c>
      <c r="Z179" s="24">
        <v>0</v>
      </c>
      <c r="AA179" s="24">
        <v>0</v>
      </c>
      <c r="AB179" s="24">
        <v>0</v>
      </c>
      <c r="AC179" s="24">
        <v>0</v>
      </c>
      <c r="AD179" s="24">
        <v>0</v>
      </c>
      <c r="AE179" s="24">
        <v>0</v>
      </c>
      <c r="AF179" s="24">
        <v>0</v>
      </c>
      <c r="AG179" s="24">
        <v>0</v>
      </c>
      <c r="AH179" s="24">
        <v>0</v>
      </c>
      <c r="AI179" s="24">
        <v>0</v>
      </c>
      <c r="AJ179" s="24">
        <v>184491</v>
      </c>
      <c r="AK179" s="24">
        <v>0</v>
      </c>
      <c r="AL179" s="24">
        <v>0</v>
      </c>
      <c r="AM179" s="24">
        <v>0</v>
      </c>
      <c r="AN179" s="24">
        <v>0</v>
      </c>
      <c r="AO179" s="24">
        <v>0</v>
      </c>
      <c r="AP179" s="24">
        <v>0</v>
      </c>
      <c r="AQ179" s="24">
        <v>0</v>
      </c>
      <c r="AR179" s="24">
        <v>0</v>
      </c>
      <c r="AS179" s="24">
        <v>0</v>
      </c>
      <c r="AT179" s="24">
        <v>0</v>
      </c>
      <c r="AU179" s="24">
        <v>0</v>
      </c>
      <c r="AV179" s="24">
        <v>0</v>
      </c>
      <c r="AW179" s="24">
        <v>0</v>
      </c>
      <c r="AX179" s="24">
        <v>0</v>
      </c>
      <c r="AY179" s="24">
        <v>0</v>
      </c>
      <c r="AZ179" s="24">
        <v>0</v>
      </c>
      <c r="BA179" s="24">
        <v>0</v>
      </c>
      <c r="BB179" s="24">
        <v>184491</v>
      </c>
      <c r="BC179" s="24">
        <v>184491</v>
      </c>
      <c r="BD179" s="24">
        <v>0</v>
      </c>
      <c r="BE179" s="24"/>
      <c r="BF179" s="24"/>
      <c r="BG179" s="24">
        <v>184491</v>
      </c>
      <c r="BH179" s="29">
        <v>0.16215909770100798</v>
      </c>
      <c r="BI179" s="30">
        <v>184491</v>
      </c>
      <c r="BJ179" s="31">
        <v>0.16215909770100798</v>
      </c>
      <c r="BK179" s="27" t="s">
        <v>2485</v>
      </c>
      <c r="BL179" s="21" t="s">
        <v>65</v>
      </c>
      <c r="BM179" s="21" t="s">
        <v>1056</v>
      </c>
      <c r="BN179" s="21" t="s">
        <v>2486</v>
      </c>
      <c r="BO179" s="21">
        <v>623891007</v>
      </c>
      <c r="BP179" s="21" t="s">
        <v>2487</v>
      </c>
    </row>
    <row r="180" spans="1:68" x14ac:dyDescent="0.35">
      <c r="A180" s="37">
        <v>43991.57917824074</v>
      </c>
      <c r="B180" s="36" t="s">
        <v>65</v>
      </c>
      <c r="C180" s="22" t="s">
        <v>65</v>
      </c>
      <c r="D180" s="22" t="s">
        <v>2488</v>
      </c>
      <c r="E180" s="23" t="s">
        <v>985</v>
      </c>
      <c r="F180" s="23" t="s">
        <v>974</v>
      </c>
      <c r="G180" s="23" t="s">
        <v>974</v>
      </c>
      <c r="H180" s="23" t="s">
        <v>974</v>
      </c>
      <c r="I180" s="21" t="s">
        <v>615</v>
      </c>
      <c r="J180" s="21" t="s">
        <v>389</v>
      </c>
      <c r="K180" s="21">
        <v>1</v>
      </c>
      <c r="L180" s="21" t="s">
        <v>2489</v>
      </c>
      <c r="M180" s="21" t="s">
        <v>2490</v>
      </c>
      <c r="N180" s="21" t="s">
        <v>2491</v>
      </c>
      <c r="O180" s="21" t="s">
        <v>2492</v>
      </c>
      <c r="P180" s="21" t="s">
        <v>2355</v>
      </c>
      <c r="Q180" s="21" t="s">
        <v>2493</v>
      </c>
      <c r="R180" s="21" t="s">
        <v>2494</v>
      </c>
      <c r="S180" s="21" t="s">
        <v>2495</v>
      </c>
      <c r="T180" s="24">
        <v>2759297</v>
      </c>
      <c r="U180" s="24">
        <v>44394</v>
      </c>
      <c r="V180" s="24">
        <v>3295</v>
      </c>
      <c r="W180" s="24">
        <v>85288</v>
      </c>
      <c r="X180" s="24">
        <v>0</v>
      </c>
      <c r="Y180" s="24">
        <v>0</v>
      </c>
      <c r="Z180" s="24">
        <v>0</v>
      </c>
      <c r="AA180" s="24">
        <v>113839</v>
      </c>
      <c r="AB180" s="24">
        <v>0</v>
      </c>
      <c r="AC180" s="24">
        <v>0</v>
      </c>
      <c r="AD180" s="24">
        <v>18778</v>
      </c>
      <c r="AE180" s="24">
        <v>119456</v>
      </c>
      <c r="AF180" s="24">
        <v>10000</v>
      </c>
      <c r="AG180" s="24">
        <v>53720</v>
      </c>
      <c r="AH180" s="24">
        <v>0</v>
      </c>
      <c r="AI180" s="24">
        <v>0</v>
      </c>
      <c r="AJ180" s="24">
        <v>448770</v>
      </c>
      <c r="AK180" s="24">
        <v>27372</v>
      </c>
      <c r="AL180" s="24">
        <v>0</v>
      </c>
      <c r="AM180" s="24">
        <v>0</v>
      </c>
      <c r="AN180" s="24">
        <v>30663</v>
      </c>
      <c r="AO180" s="24">
        <v>0</v>
      </c>
      <c r="AP180" s="24">
        <v>0</v>
      </c>
      <c r="AQ180" s="24">
        <v>1787</v>
      </c>
      <c r="AR180" s="24">
        <v>14005</v>
      </c>
      <c r="AS180" s="24">
        <v>7500</v>
      </c>
      <c r="AT180" s="24">
        <v>81327</v>
      </c>
      <c r="AU180" s="24">
        <v>0</v>
      </c>
      <c r="AV180" s="24">
        <v>0</v>
      </c>
      <c r="AW180" s="24">
        <v>300000</v>
      </c>
      <c r="AX180" s="24">
        <v>0</v>
      </c>
      <c r="AY180" s="24">
        <v>300000</v>
      </c>
      <c r="AZ180" s="24">
        <v>316258</v>
      </c>
      <c r="BA180" s="24">
        <v>79065</v>
      </c>
      <c r="BB180" s="24">
        <v>513839</v>
      </c>
      <c r="BC180" s="24">
        <v>592904</v>
      </c>
      <c r="BD180" s="24">
        <v>-270</v>
      </c>
      <c r="BE180" s="24"/>
      <c r="BF180" s="24"/>
      <c r="BG180" s="24">
        <v>592634</v>
      </c>
      <c r="BH180" s="29">
        <v>0.21477716969213534</v>
      </c>
      <c r="BI180" s="30">
        <v>592634</v>
      </c>
      <c r="BJ180" s="31">
        <v>0.21477716969213534</v>
      </c>
      <c r="BK180" s="27" t="s">
        <v>2496</v>
      </c>
      <c r="BL180" s="21" t="s">
        <v>65</v>
      </c>
      <c r="BM180" s="21" t="s">
        <v>1044</v>
      </c>
      <c r="BN180" s="21" t="s">
        <v>2497</v>
      </c>
      <c r="BO180" s="21">
        <v>622630281</v>
      </c>
      <c r="BP180" s="21" t="s">
        <v>2498</v>
      </c>
    </row>
    <row r="181" spans="1:68" x14ac:dyDescent="0.35">
      <c r="A181" s="38">
        <v>43994.417534722219</v>
      </c>
      <c r="B181" s="36" t="s">
        <v>65</v>
      </c>
      <c r="C181" s="22" t="s">
        <v>65</v>
      </c>
      <c r="D181" s="22"/>
      <c r="E181" s="23" t="s">
        <v>985</v>
      </c>
      <c r="F181" s="23" t="s">
        <v>974</v>
      </c>
      <c r="G181" s="23" t="s">
        <v>974</v>
      </c>
      <c r="H181" s="23" t="s">
        <v>974</v>
      </c>
      <c r="I181" s="21" t="s">
        <v>617</v>
      </c>
      <c r="J181" s="21" t="s">
        <v>923</v>
      </c>
      <c r="K181" s="21">
        <v>1</v>
      </c>
      <c r="L181" s="21" t="s">
        <v>1109</v>
      </c>
      <c r="M181" s="21" t="s">
        <v>2499</v>
      </c>
      <c r="N181" s="21" t="s">
        <v>2500</v>
      </c>
      <c r="O181" s="21" t="s">
        <v>2501</v>
      </c>
      <c r="P181" s="21" t="s">
        <v>1109</v>
      </c>
      <c r="Q181" s="21" t="s">
        <v>2502</v>
      </c>
      <c r="R181" s="21" t="s">
        <v>2500</v>
      </c>
      <c r="S181" s="21" t="s">
        <v>2503</v>
      </c>
      <c r="T181" s="24">
        <v>2587634</v>
      </c>
      <c r="U181" s="24">
        <v>37112</v>
      </c>
      <c r="V181" s="24">
        <v>0</v>
      </c>
      <c r="W181" s="24">
        <v>12816</v>
      </c>
      <c r="X181" s="24">
        <v>40125</v>
      </c>
      <c r="Y181" s="24">
        <v>106055</v>
      </c>
      <c r="Z181" s="24">
        <v>0</v>
      </c>
      <c r="AA181" s="24">
        <v>218623</v>
      </c>
      <c r="AB181" s="24">
        <v>2195</v>
      </c>
      <c r="AC181" s="24">
        <v>0</v>
      </c>
      <c r="AD181" s="24">
        <v>51123</v>
      </c>
      <c r="AE181" s="24">
        <v>6028</v>
      </c>
      <c r="AF181" s="24">
        <v>0</v>
      </c>
      <c r="AG181" s="24">
        <v>0</v>
      </c>
      <c r="AH181" s="24">
        <v>0</v>
      </c>
      <c r="AI181" s="24">
        <v>0</v>
      </c>
      <c r="AJ181" s="24">
        <v>474077</v>
      </c>
      <c r="AK181" s="24">
        <v>0</v>
      </c>
      <c r="AL181" s="24">
        <v>0</v>
      </c>
      <c r="AM181" s="24">
        <v>0</v>
      </c>
      <c r="AN181" s="24">
        <v>0</v>
      </c>
      <c r="AO181" s="24">
        <v>0</v>
      </c>
      <c r="AP181" s="24">
        <v>0</v>
      </c>
      <c r="AQ181" s="24">
        <v>1700</v>
      </c>
      <c r="AR181" s="24">
        <v>0</v>
      </c>
      <c r="AS181" s="24">
        <v>0</v>
      </c>
      <c r="AT181" s="24">
        <v>1700</v>
      </c>
      <c r="AU181" s="24">
        <v>0</v>
      </c>
      <c r="AV181" s="24">
        <v>0</v>
      </c>
      <c r="AW181" s="24">
        <v>0</v>
      </c>
      <c r="AX181" s="24">
        <v>0</v>
      </c>
      <c r="AY181" s="24">
        <v>0</v>
      </c>
      <c r="AZ181" s="24">
        <v>361499</v>
      </c>
      <c r="BA181" s="24">
        <v>90375</v>
      </c>
      <c r="BB181" s="24">
        <v>114278</v>
      </c>
      <c r="BC181" s="24">
        <v>204653</v>
      </c>
      <c r="BD181" s="24">
        <v>3082</v>
      </c>
      <c r="BE181" s="24"/>
      <c r="BF181" s="24"/>
      <c r="BG181" s="24">
        <v>207735</v>
      </c>
      <c r="BH181" s="29">
        <v>8.0279900480516184E-2</v>
      </c>
      <c r="BI181" s="30">
        <v>207735</v>
      </c>
      <c r="BJ181" s="31">
        <v>8.0279900480516184E-2</v>
      </c>
      <c r="BK181" s="27" t="s">
        <v>2504</v>
      </c>
      <c r="BL181" s="21" t="s">
        <v>65</v>
      </c>
      <c r="BM181" s="21" t="s">
        <v>1056</v>
      </c>
      <c r="BN181" s="21" t="s">
        <v>2505</v>
      </c>
      <c r="BO181" s="21">
        <v>623796482</v>
      </c>
      <c r="BP181" s="21" t="s">
        <v>2506</v>
      </c>
    </row>
    <row r="182" spans="1:68" x14ac:dyDescent="0.35">
      <c r="A182" s="37">
        <v>43986.543032407397</v>
      </c>
      <c r="B182" s="36" t="s">
        <v>65</v>
      </c>
      <c r="C182" s="22" t="s">
        <v>65</v>
      </c>
      <c r="D182" s="22"/>
      <c r="E182" s="23" t="s">
        <v>985</v>
      </c>
      <c r="F182" s="23" t="s">
        <v>974</v>
      </c>
      <c r="G182" s="23" t="s">
        <v>974</v>
      </c>
      <c r="H182" s="23" t="s">
        <v>974</v>
      </c>
      <c r="I182" s="21" t="s">
        <v>619</v>
      </c>
      <c r="J182" s="21" t="s">
        <v>891</v>
      </c>
      <c r="K182" s="21">
        <v>1</v>
      </c>
      <c r="L182" s="21" t="s">
        <v>2507</v>
      </c>
      <c r="M182" s="21" t="s">
        <v>2508</v>
      </c>
      <c r="N182" s="21" t="s">
        <v>2509</v>
      </c>
      <c r="O182" s="21" t="s">
        <v>2510</v>
      </c>
      <c r="P182" s="21" t="s">
        <v>2507</v>
      </c>
      <c r="Q182" s="21" t="s">
        <v>2508</v>
      </c>
      <c r="R182" s="21" t="s">
        <v>2509</v>
      </c>
      <c r="S182" s="21" t="s">
        <v>2510</v>
      </c>
      <c r="T182" s="24">
        <v>423910</v>
      </c>
      <c r="U182" s="24">
        <v>5000</v>
      </c>
      <c r="V182" s="24">
        <v>5000</v>
      </c>
      <c r="W182" s="24">
        <v>0</v>
      </c>
      <c r="X182" s="24">
        <v>15000</v>
      </c>
      <c r="Y182" s="24">
        <v>25000</v>
      </c>
      <c r="Z182" s="24">
        <v>0</v>
      </c>
      <c r="AA182" s="24">
        <v>25000</v>
      </c>
      <c r="AB182" s="24">
        <v>10000</v>
      </c>
      <c r="AC182" s="24">
        <v>5000</v>
      </c>
      <c r="AD182" s="24">
        <v>75000</v>
      </c>
      <c r="AE182" s="24">
        <v>37000</v>
      </c>
      <c r="AF182" s="24">
        <v>15000</v>
      </c>
      <c r="AG182" s="24">
        <v>61000</v>
      </c>
      <c r="AH182" s="24">
        <v>0</v>
      </c>
      <c r="AI182" s="24">
        <v>0</v>
      </c>
      <c r="AJ182" s="24">
        <v>278000</v>
      </c>
      <c r="AK182" s="24">
        <v>60000</v>
      </c>
      <c r="AL182" s="24">
        <v>2500</v>
      </c>
      <c r="AM182" s="24">
        <v>0</v>
      </c>
      <c r="AN182" s="24">
        <v>0</v>
      </c>
      <c r="AO182" s="24">
        <v>0</v>
      </c>
      <c r="AP182" s="24">
        <v>0</v>
      </c>
      <c r="AQ182" s="24">
        <v>3500</v>
      </c>
      <c r="AR182" s="24">
        <v>1000</v>
      </c>
      <c r="AS182" s="24">
        <v>0</v>
      </c>
      <c r="AT182" s="24">
        <v>67000</v>
      </c>
      <c r="AU182" s="24">
        <v>1000</v>
      </c>
      <c r="AV182" s="24">
        <v>1500</v>
      </c>
      <c r="AW182" s="24">
        <v>0</v>
      </c>
      <c r="AX182" s="24">
        <v>0</v>
      </c>
      <c r="AY182" s="24">
        <v>2500</v>
      </c>
      <c r="AZ182" s="24">
        <v>193000</v>
      </c>
      <c r="BA182" s="24">
        <v>48250</v>
      </c>
      <c r="BB182" s="24">
        <v>154500</v>
      </c>
      <c r="BC182" s="24">
        <v>202750</v>
      </c>
      <c r="BD182" s="24">
        <v>0</v>
      </c>
      <c r="BE182" s="24"/>
      <c r="BF182" s="24"/>
      <c r="BG182" s="24">
        <v>202750</v>
      </c>
      <c r="BH182" s="29">
        <v>0.47828548512655988</v>
      </c>
      <c r="BI182" s="30">
        <v>202750</v>
      </c>
      <c r="BJ182" s="31">
        <v>0.47828548512655988</v>
      </c>
      <c r="BK182" s="27" t="s">
        <v>2511</v>
      </c>
      <c r="BL182" s="21" t="s">
        <v>65</v>
      </c>
      <c r="BM182" s="21" t="s">
        <v>1115</v>
      </c>
      <c r="BN182" s="21" t="s">
        <v>2512</v>
      </c>
      <c r="BO182" s="21">
        <v>620966677</v>
      </c>
      <c r="BP182" s="21" t="s">
        <v>2417</v>
      </c>
    </row>
    <row r="183" spans="1:68" x14ac:dyDescent="0.35">
      <c r="A183" s="37">
        <v>43994.672060185178</v>
      </c>
      <c r="B183" s="36" t="s">
        <v>65</v>
      </c>
      <c r="C183" s="22" t="s">
        <v>65</v>
      </c>
      <c r="D183" s="22"/>
      <c r="E183" s="23" t="s">
        <v>985</v>
      </c>
      <c r="F183" s="23" t="s">
        <v>974</v>
      </c>
      <c r="G183" s="23" t="s">
        <v>974</v>
      </c>
      <c r="H183" s="23" t="s">
        <v>974</v>
      </c>
      <c r="I183" s="21" t="s">
        <v>621</v>
      </c>
      <c r="J183" s="21" t="s">
        <v>921</v>
      </c>
      <c r="K183" s="21">
        <v>1</v>
      </c>
      <c r="L183" s="21" t="s">
        <v>1536</v>
      </c>
      <c r="M183" s="21" t="s">
        <v>2513</v>
      </c>
      <c r="N183" s="21" t="s">
        <v>2514</v>
      </c>
      <c r="O183" s="21" t="s">
        <v>2515</v>
      </c>
      <c r="P183" s="21" t="s">
        <v>1109</v>
      </c>
      <c r="Q183" s="21" t="s">
        <v>2516</v>
      </c>
      <c r="R183" s="21" t="s">
        <v>2517</v>
      </c>
      <c r="S183" s="21" t="s">
        <v>2518</v>
      </c>
      <c r="T183" s="24">
        <v>1385115</v>
      </c>
      <c r="U183" s="24">
        <v>27000</v>
      </c>
      <c r="V183" s="24">
        <v>18000</v>
      </c>
      <c r="W183" s="24">
        <v>0</v>
      </c>
      <c r="X183" s="24">
        <v>74000</v>
      </c>
      <c r="Y183" s="24">
        <v>42510</v>
      </c>
      <c r="Z183" s="24">
        <v>0</v>
      </c>
      <c r="AA183" s="24">
        <v>42000</v>
      </c>
      <c r="AB183" s="24">
        <v>0</v>
      </c>
      <c r="AC183" s="24">
        <v>0</v>
      </c>
      <c r="AD183" s="24">
        <v>41000</v>
      </c>
      <c r="AE183" s="24">
        <v>336637</v>
      </c>
      <c r="AF183" s="24">
        <v>0</v>
      </c>
      <c r="AG183" s="24">
        <v>0</v>
      </c>
      <c r="AH183" s="24">
        <v>0</v>
      </c>
      <c r="AI183" s="24">
        <v>0</v>
      </c>
      <c r="AJ183" s="24">
        <v>581147</v>
      </c>
      <c r="AK183" s="24">
        <v>0</v>
      </c>
      <c r="AL183" s="24">
        <v>0</v>
      </c>
      <c r="AM183" s="24">
        <v>0</v>
      </c>
      <c r="AN183" s="24">
        <v>0</v>
      </c>
      <c r="AO183" s="24">
        <v>0</v>
      </c>
      <c r="AP183" s="24">
        <v>0</v>
      </c>
      <c r="AQ183" s="24">
        <v>0</v>
      </c>
      <c r="AR183" s="24">
        <v>10000</v>
      </c>
      <c r="AS183" s="24">
        <v>0</v>
      </c>
      <c r="AT183" s="24">
        <v>10000</v>
      </c>
      <c r="AU183" s="24">
        <v>0</v>
      </c>
      <c r="AV183" s="24">
        <v>0</v>
      </c>
      <c r="AW183" s="24">
        <v>0</v>
      </c>
      <c r="AX183" s="24">
        <v>0</v>
      </c>
      <c r="AY183" s="24">
        <v>0</v>
      </c>
      <c r="AZ183" s="24">
        <v>212000</v>
      </c>
      <c r="BA183" s="24">
        <v>53000</v>
      </c>
      <c r="BB183" s="24">
        <v>379147</v>
      </c>
      <c r="BC183" s="24">
        <v>432147</v>
      </c>
      <c r="BD183" s="24">
        <v>25000</v>
      </c>
      <c r="BE183" s="24" t="s">
        <v>988</v>
      </c>
      <c r="BF183" s="24"/>
      <c r="BG183" s="24">
        <v>457147</v>
      </c>
      <c r="BH183" s="29">
        <v>0.33004263183923355</v>
      </c>
      <c r="BI183" s="30">
        <v>457147</v>
      </c>
      <c r="BJ183" s="31">
        <v>0.33004263183923355</v>
      </c>
      <c r="BK183" s="27" t="s">
        <v>2519</v>
      </c>
      <c r="BL183" s="21" t="s">
        <v>65</v>
      </c>
      <c r="BM183" s="21" t="s">
        <v>1009</v>
      </c>
      <c r="BN183" s="21" t="s">
        <v>2520</v>
      </c>
      <c r="BO183" s="21">
        <v>623944924</v>
      </c>
      <c r="BP183" s="21" t="s">
        <v>2521</v>
      </c>
    </row>
    <row r="184" spans="1:68" x14ac:dyDescent="0.35">
      <c r="A184" s="38">
        <v>43994.550682870373</v>
      </c>
      <c r="B184" s="36" t="s">
        <v>65</v>
      </c>
      <c r="C184" s="22" t="s">
        <v>65</v>
      </c>
      <c r="D184" s="22" t="s">
        <v>1070</v>
      </c>
      <c r="E184" s="23" t="s">
        <v>985</v>
      </c>
      <c r="F184" s="23" t="s">
        <v>974</v>
      </c>
      <c r="G184" s="23" t="s">
        <v>974</v>
      </c>
      <c r="H184" s="23" t="s">
        <v>974</v>
      </c>
      <c r="I184" s="21" t="s">
        <v>623</v>
      </c>
      <c r="J184" s="21" t="s">
        <v>928</v>
      </c>
      <c r="K184" s="21">
        <v>1</v>
      </c>
      <c r="L184" s="21" t="s">
        <v>1837</v>
      </c>
      <c r="M184" s="21" t="s">
        <v>2522</v>
      </c>
      <c r="N184" s="21" t="s">
        <v>2523</v>
      </c>
      <c r="O184" s="21" t="s">
        <v>2524</v>
      </c>
      <c r="P184" s="21" t="s">
        <v>1760</v>
      </c>
      <c r="Q184" s="21" t="s">
        <v>2525</v>
      </c>
      <c r="R184" s="21" t="s">
        <v>2526</v>
      </c>
      <c r="S184" s="21" t="s">
        <v>2527</v>
      </c>
      <c r="T184" s="24">
        <v>2532706</v>
      </c>
      <c r="U184" s="24">
        <v>0</v>
      </c>
      <c r="V184" s="24">
        <v>0</v>
      </c>
      <c r="W184" s="24">
        <v>0</v>
      </c>
      <c r="X184" s="24">
        <v>0</v>
      </c>
      <c r="Y184" s="24">
        <v>14356</v>
      </c>
      <c r="Z184" s="24">
        <v>0</v>
      </c>
      <c r="AA184" s="24">
        <v>0</v>
      </c>
      <c r="AB184" s="24">
        <v>16320</v>
      </c>
      <c r="AC184" s="24">
        <v>0</v>
      </c>
      <c r="AD184" s="24">
        <v>0</v>
      </c>
      <c r="AE184" s="24">
        <v>0</v>
      </c>
      <c r="AF184" s="24">
        <v>0</v>
      </c>
      <c r="AG184" s="24">
        <v>104785</v>
      </c>
      <c r="AH184" s="24">
        <v>0</v>
      </c>
      <c r="AI184" s="24">
        <v>0</v>
      </c>
      <c r="AJ184" s="24">
        <v>135461</v>
      </c>
      <c r="AK184" s="24">
        <v>0</v>
      </c>
      <c r="AL184" s="24">
        <v>0</v>
      </c>
      <c r="AM184" s="24">
        <v>0</v>
      </c>
      <c r="AN184" s="24">
        <v>0</v>
      </c>
      <c r="AO184" s="24">
        <v>0</v>
      </c>
      <c r="AP184" s="24">
        <v>0</v>
      </c>
      <c r="AQ184" s="24">
        <v>0</v>
      </c>
      <c r="AR184" s="24">
        <v>0</v>
      </c>
      <c r="AS184" s="24">
        <v>0</v>
      </c>
      <c r="AT184" s="24">
        <v>0</v>
      </c>
      <c r="AU184" s="24">
        <v>0</v>
      </c>
      <c r="AV184" s="24">
        <v>0</v>
      </c>
      <c r="AW184" s="24">
        <v>0</v>
      </c>
      <c r="AX184" s="24">
        <v>0</v>
      </c>
      <c r="AY184" s="24">
        <v>0</v>
      </c>
      <c r="AZ184" s="24">
        <v>0</v>
      </c>
      <c r="BA184" s="24">
        <v>0</v>
      </c>
      <c r="BB184" s="24">
        <v>135461</v>
      </c>
      <c r="BC184" s="24">
        <v>135461</v>
      </c>
      <c r="BD184" s="24">
        <v>231296</v>
      </c>
      <c r="BE184" s="24" t="s">
        <v>988</v>
      </c>
      <c r="BF184" s="24"/>
      <c r="BG184" s="24">
        <v>366757</v>
      </c>
      <c r="BH184" s="29">
        <v>0.14480835912261431</v>
      </c>
      <c r="BI184" s="30">
        <v>366757</v>
      </c>
      <c r="BJ184" s="31">
        <v>0.14480835912261431</v>
      </c>
      <c r="BK184" s="27" t="s">
        <v>2528</v>
      </c>
      <c r="BL184" s="21" t="s">
        <v>65</v>
      </c>
      <c r="BM184" s="21" t="s">
        <v>1044</v>
      </c>
      <c r="BN184" s="21" t="s">
        <v>2529</v>
      </c>
      <c r="BO184" s="21">
        <v>623873475</v>
      </c>
      <c r="BP184" s="21" t="s">
        <v>1670</v>
      </c>
    </row>
    <row r="185" spans="1:68" x14ac:dyDescent="0.35">
      <c r="A185" s="38">
        <v>43994.634155092594</v>
      </c>
      <c r="B185" s="36" t="s">
        <v>65</v>
      </c>
      <c r="C185" s="22" t="s">
        <v>65</v>
      </c>
      <c r="D185" s="22"/>
      <c r="E185" s="23" t="s">
        <v>985</v>
      </c>
      <c r="F185" s="23" t="s">
        <v>974</v>
      </c>
      <c r="G185" s="23" t="s">
        <v>974</v>
      </c>
      <c r="H185" s="23" t="s">
        <v>974</v>
      </c>
      <c r="I185" s="21" t="s">
        <v>627</v>
      </c>
      <c r="J185" s="21" t="s">
        <v>891</v>
      </c>
      <c r="K185" s="21">
        <v>1</v>
      </c>
      <c r="L185" s="21" t="s">
        <v>2291</v>
      </c>
      <c r="M185" s="21" t="s">
        <v>2530</v>
      </c>
      <c r="N185" s="21" t="s">
        <v>2531</v>
      </c>
      <c r="O185" s="21" t="s">
        <v>2532</v>
      </c>
      <c r="P185" s="21" t="s">
        <v>1083</v>
      </c>
      <c r="Q185" s="21" t="s">
        <v>2533</v>
      </c>
      <c r="R185" s="21" t="s">
        <v>2534</v>
      </c>
      <c r="S185" s="21" t="s">
        <v>2535</v>
      </c>
      <c r="T185" s="24">
        <v>1475222</v>
      </c>
      <c r="U185" s="24">
        <v>0</v>
      </c>
      <c r="V185" s="24">
        <v>1043</v>
      </c>
      <c r="W185" s="24">
        <v>0</v>
      </c>
      <c r="X185" s="24">
        <v>0</v>
      </c>
      <c r="Y185" s="24">
        <v>8709</v>
      </c>
      <c r="Z185" s="24">
        <v>500</v>
      </c>
      <c r="AA185" s="24">
        <v>7101</v>
      </c>
      <c r="AB185" s="24">
        <v>300</v>
      </c>
      <c r="AC185" s="24">
        <v>909</v>
      </c>
      <c r="AD185" s="24">
        <v>12808</v>
      </c>
      <c r="AE185" s="24">
        <v>5000</v>
      </c>
      <c r="AF185" s="24">
        <v>0</v>
      </c>
      <c r="AG185" s="24">
        <v>0</v>
      </c>
      <c r="AH185" s="24">
        <v>0</v>
      </c>
      <c r="AI185" s="24">
        <v>0</v>
      </c>
      <c r="AJ185" s="24">
        <v>36370</v>
      </c>
      <c r="AK185" s="24">
        <v>0</v>
      </c>
      <c r="AL185" s="24">
        <v>0</v>
      </c>
      <c r="AM185" s="24">
        <v>0</v>
      </c>
      <c r="AN185" s="24">
        <v>0</v>
      </c>
      <c r="AO185" s="24">
        <v>0</v>
      </c>
      <c r="AP185" s="24">
        <v>0</v>
      </c>
      <c r="AQ185" s="24">
        <v>0</v>
      </c>
      <c r="AR185" s="24">
        <v>0</v>
      </c>
      <c r="AS185" s="24">
        <v>0</v>
      </c>
      <c r="AT185" s="24">
        <v>0</v>
      </c>
      <c r="AU185" s="24">
        <v>0</v>
      </c>
      <c r="AV185" s="24">
        <v>0</v>
      </c>
      <c r="AW185" s="24">
        <v>0</v>
      </c>
      <c r="AX185" s="24">
        <v>0</v>
      </c>
      <c r="AY185" s="24">
        <v>0</v>
      </c>
      <c r="AZ185" s="24">
        <v>21452</v>
      </c>
      <c r="BA185" s="24">
        <v>5363</v>
      </c>
      <c r="BB185" s="24">
        <v>14918</v>
      </c>
      <c r="BC185" s="24">
        <v>20281</v>
      </c>
      <c r="BD185" s="24">
        <v>300</v>
      </c>
      <c r="BE185" s="24"/>
      <c r="BF185" s="24"/>
      <c r="BG185" s="24">
        <v>20581</v>
      </c>
      <c r="BH185" s="29">
        <v>1.395112057710636E-2</v>
      </c>
      <c r="BI185" s="30">
        <v>20581</v>
      </c>
      <c r="BJ185" s="31">
        <v>1.395112057710636E-2</v>
      </c>
      <c r="BK185" s="27" t="s">
        <v>2536</v>
      </c>
      <c r="BL185" s="21" t="s">
        <v>65</v>
      </c>
      <c r="BM185" s="21" t="s">
        <v>1262</v>
      </c>
      <c r="BN185" s="21" t="s">
        <v>2537</v>
      </c>
      <c r="BO185" s="21">
        <v>623917489</v>
      </c>
      <c r="BP185" s="21" t="s">
        <v>2538</v>
      </c>
    </row>
    <row r="186" spans="1:68" x14ac:dyDescent="0.35">
      <c r="A186" s="37">
        <v>43993.573113425933</v>
      </c>
      <c r="B186" s="36" t="s">
        <v>65</v>
      </c>
      <c r="C186" s="22" t="s">
        <v>65</v>
      </c>
      <c r="D186" s="22" t="s">
        <v>2539</v>
      </c>
      <c r="E186" s="23" t="s">
        <v>985</v>
      </c>
      <c r="F186" s="23" t="s">
        <v>974</v>
      </c>
      <c r="G186" s="23" t="s">
        <v>974</v>
      </c>
      <c r="H186" s="23" t="s">
        <v>974</v>
      </c>
      <c r="I186" s="21" t="s">
        <v>631</v>
      </c>
      <c r="J186" s="21" t="s">
        <v>923</v>
      </c>
      <c r="K186" s="21">
        <v>1</v>
      </c>
      <c r="L186" s="21" t="s">
        <v>1109</v>
      </c>
      <c r="M186" s="21" t="s">
        <v>2540</v>
      </c>
      <c r="N186" s="21" t="s">
        <v>2541</v>
      </c>
      <c r="O186" s="21" t="s">
        <v>2542</v>
      </c>
      <c r="P186" s="21" t="s">
        <v>1109</v>
      </c>
      <c r="Q186" s="21" t="s">
        <v>2540</v>
      </c>
      <c r="R186" s="21" t="s">
        <v>2541</v>
      </c>
      <c r="S186" s="21" t="s">
        <v>2542</v>
      </c>
      <c r="T186" s="24">
        <v>1758770</v>
      </c>
      <c r="U186" s="24">
        <v>18067</v>
      </c>
      <c r="V186" s="24">
        <v>0</v>
      </c>
      <c r="W186" s="24">
        <v>0</v>
      </c>
      <c r="X186" s="24">
        <v>0</v>
      </c>
      <c r="Y186" s="24">
        <v>56333</v>
      </c>
      <c r="Z186" s="24">
        <v>0</v>
      </c>
      <c r="AA186" s="24">
        <v>15000</v>
      </c>
      <c r="AB186" s="24">
        <v>0</v>
      </c>
      <c r="AC186" s="24">
        <v>0</v>
      </c>
      <c r="AD186" s="24">
        <v>98800</v>
      </c>
      <c r="AE186" s="24">
        <v>0</v>
      </c>
      <c r="AF186" s="24">
        <v>0</v>
      </c>
      <c r="AG186" s="24">
        <v>231821</v>
      </c>
      <c r="AH186" s="24">
        <v>0</v>
      </c>
      <c r="AI186" s="24">
        <v>0</v>
      </c>
      <c r="AJ186" s="24">
        <v>420021</v>
      </c>
      <c r="AK186" s="24">
        <v>0</v>
      </c>
      <c r="AL186" s="24">
        <v>0</v>
      </c>
      <c r="AM186" s="24">
        <v>0</v>
      </c>
      <c r="AN186" s="24">
        <v>0</v>
      </c>
      <c r="AO186" s="24">
        <v>0</v>
      </c>
      <c r="AP186" s="24">
        <v>0</v>
      </c>
      <c r="AQ186" s="24">
        <v>0</v>
      </c>
      <c r="AR186" s="24">
        <v>0</v>
      </c>
      <c r="AS186" s="24">
        <v>0</v>
      </c>
      <c r="AT186" s="24">
        <v>0</v>
      </c>
      <c r="AU186" s="24">
        <v>0</v>
      </c>
      <c r="AV186" s="24">
        <v>3680</v>
      </c>
      <c r="AW186" s="24">
        <v>0</v>
      </c>
      <c r="AX186" s="24">
        <v>0</v>
      </c>
      <c r="AY186" s="24">
        <v>3680</v>
      </c>
      <c r="AZ186" s="24">
        <v>131867</v>
      </c>
      <c r="BA186" s="24">
        <v>32967</v>
      </c>
      <c r="BB186" s="24">
        <v>291834</v>
      </c>
      <c r="BC186" s="24">
        <v>324801</v>
      </c>
      <c r="BD186" s="24">
        <v>86300</v>
      </c>
      <c r="BE186" s="24" t="s">
        <v>988</v>
      </c>
      <c r="BF186" s="24"/>
      <c r="BG186" s="24">
        <v>411101</v>
      </c>
      <c r="BH186" s="29">
        <v>0.23374346844669855</v>
      </c>
      <c r="BI186" s="30">
        <v>411101</v>
      </c>
      <c r="BJ186" s="31">
        <v>0.23374346844669855</v>
      </c>
      <c r="BK186" s="27" t="s">
        <v>2543</v>
      </c>
      <c r="BL186" s="21" t="s">
        <v>65</v>
      </c>
      <c r="BM186" s="21" t="s">
        <v>1009</v>
      </c>
      <c r="BN186" s="21" t="s">
        <v>2544</v>
      </c>
      <c r="BO186" s="21">
        <v>623478423</v>
      </c>
      <c r="BP186" s="21" t="s">
        <v>2545</v>
      </c>
    </row>
    <row r="187" spans="1:68" x14ac:dyDescent="0.35">
      <c r="A187" s="37">
        <v>43986.465057870373</v>
      </c>
      <c r="B187" s="36" t="s">
        <v>65</v>
      </c>
      <c r="C187" s="22" t="s">
        <v>65</v>
      </c>
      <c r="D187" s="22"/>
      <c r="E187" s="23" t="s">
        <v>985</v>
      </c>
      <c r="F187" s="23" t="s">
        <v>974</v>
      </c>
      <c r="G187" s="23" t="s">
        <v>974</v>
      </c>
      <c r="H187" s="23" t="s">
        <v>974</v>
      </c>
      <c r="I187" s="21" t="s">
        <v>635</v>
      </c>
      <c r="J187" s="21" t="s">
        <v>611</v>
      </c>
      <c r="K187" s="21">
        <v>1</v>
      </c>
      <c r="L187" s="21" t="s">
        <v>2546</v>
      </c>
      <c r="M187" s="21" t="s">
        <v>2547</v>
      </c>
      <c r="N187" s="21" t="s">
        <v>2548</v>
      </c>
      <c r="O187" s="21" t="s">
        <v>2549</v>
      </c>
      <c r="P187" s="21" t="s">
        <v>2546</v>
      </c>
      <c r="Q187" s="21" t="s">
        <v>2547</v>
      </c>
      <c r="R187" s="21" t="s">
        <v>2550</v>
      </c>
      <c r="S187" s="21" t="s">
        <v>2549</v>
      </c>
      <c r="T187" s="24">
        <v>2585694</v>
      </c>
      <c r="U187" s="24">
        <v>126500</v>
      </c>
      <c r="V187" s="24">
        <v>0</v>
      </c>
      <c r="W187" s="24">
        <v>30500</v>
      </c>
      <c r="X187" s="24">
        <v>15000</v>
      </c>
      <c r="Y187" s="24">
        <v>86000</v>
      </c>
      <c r="Z187" s="24">
        <v>0</v>
      </c>
      <c r="AA187" s="24">
        <v>234818</v>
      </c>
      <c r="AB187" s="24">
        <v>107500</v>
      </c>
      <c r="AC187" s="24">
        <v>2500</v>
      </c>
      <c r="AD187" s="24">
        <v>55412</v>
      </c>
      <c r="AE187" s="24">
        <v>319188</v>
      </c>
      <c r="AF187" s="24">
        <v>0</v>
      </c>
      <c r="AG187" s="24">
        <v>51000</v>
      </c>
      <c r="AH187" s="24">
        <v>0</v>
      </c>
      <c r="AI187" s="24">
        <v>0</v>
      </c>
      <c r="AJ187" s="24">
        <v>1028418</v>
      </c>
      <c r="AK187" s="24">
        <v>80000</v>
      </c>
      <c r="AL187" s="24">
        <v>0</v>
      </c>
      <c r="AM187" s="24">
        <v>12000</v>
      </c>
      <c r="AN187" s="24">
        <v>74000</v>
      </c>
      <c r="AO187" s="24">
        <v>0</v>
      </c>
      <c r="AP187" s="24">
        <v>3500</v>
      </c>
      <c r="AQ187" s="24">
        <v>93488</v>
      </c>
      <c r="AR187" s="24">
        <v>0</v>
      </c>
      <c r="AS187" s="24">
        <v>17500</v>
      </c>
      <c r="AT187" s="24">
        <v>280488</v>
      </c>
      <c r="AU187" s="24">
        <v>11500</v>
      </c>
      <c r="AV187" s="24">
        <v>0</v>
      </c>
      <c r="AW187" s="24">
        <v>0</v>
      </c>
      <c r="AX187" s="24">
        <v>0</v>
      </c>
      <c r="AY187" s="24">
        <v>11500</v>
      </c>
      <c r="AZ187" s="24">
        <v>680218</v>
      </c>
      <c r="BA187" s="24">
        <v>170055</v>
      </c>
      <c r="BB187" s="24">
        <v>640188</v>
      </c>
      <c r="BC187" s="24">
        <v>810243</v>
      </c>
      <c r="BD187" s="24">
        <v>58000</v>
      </c>
      <c r="BE187" s="24" t="s">
        <v>2551</v>
      </c>
      <c r="BF187" s="24"/>
      <c r="BG187" s="24">
        <v>868243</v>
      </c>
      <c r="BH187" s="29">
        <v>0.33578721998813471</v>
      </c>
      <c r="BI187" s="30">
        <v>868243</v>
      </c>
      <c r="BJ187" s="31">
        <v>0.33578721998813471</v>
      </c>
      <c r="BK187" s="27" t="s">
        <v>2552</v>
      </c>
      <c r="BL187" s="21" t="s">
        <v>65</v>
      </c>
      <c r="BM187" s="21" t="s">
        <v>1115</v>
      </c>
      <c r="BN187" s="21" t="s">
        <v>2553</v>
      </c>
      <c r="BO187" s="21">
        <v>620921122</v>
      </c>
      <c r="BP187" s="21" t="s">
        <v>2554</v>
      </c>
    </row>
    <row r="188" spans="1:68" x14ac:dyDescent="0.35">
      <c r="A188" s="37">
        <v>43991.431921296287</v>
      </c>
      <c r="B188" s="36" t="s">
        <v>65</v>
      </c>
      <c r="C188" s="22" t="s">
        <v>65</v>
      </c>
      <c r="D188" s="22"/>
      <c r="E188" s="23" t="s">
        <v>985</v>
      </c>
      <c r="F188" s="23" t="s">
        <v>974</v>
      </c>
      <c r="G188" s="23" t="s">
        <v>974</v>
      </c>
      <c r="H188" s="23" t="s">
        <v>974</v>
      </c>
      <c r="I188" s="21" t="s">
        <v>637</v>
      </c>
      <c r="J188" s="21" t="s">
        <v>930</v>
      </c>
      <c r="K188" s="21">
        <v>1</v>
      </c>
      <c r="L188" s="21" t="s">
        <v>1099</v>
      </c>
      <c r="M188" s="21" t="s">
        <v>2555</v>
      </c>
      <c r="N188" s="21" t="s">
        <v>2556</v>
      </c>
      <c r="O188" s="21" t="s">
        <v>2557</v>
      </c>
      <c r="P188" s="21" t="s">
        <v>1099</v>
      </c>
      <c r="Q188" s="21" t="s">
        <v>2555</v>
      </c>
      <c r="R188" s="21" t="s">
        <v>2556</v>
      </c>
      <c r="S188" s="21" t="s">
        <v>2557</v>
      </c>
      <c r="T188" s="24">
        <v>412449</v>
      </c>
      <c r="U188" s="24">
        <v>85000</v>
      </c>
      <c r="V188" s="24">
        <v>3000</v>
      </c>
      <c r="W188" s="24">
        <v>0</v>
      </c>
      <c r="X188" s="24">
        <v>0</v>
      </c>
      <c r="Y188" s="24">
        <v>25000</v>
      </c>
      <c r="Z188" s="24">
        <v>0</v>
      </c>
      <c r="AA188" s="24">
        <v>5500</v>
      </c>
      <c r="AB188" s="24">
        <v>0</v>
      </c>
      <c r="AC188" s="24">
        <v>0</v>
      </c>
      <c r="AD188" s="24">
        <v>33000</v>
      </c>
      <c r="AE188" s="24">
        <v>5000</v>
      </c>
      <c r="AF188" s="24">
        <v>0</v>
      </c>
      <c r="AG188" s="24">
        <v>30000</v>
      </c>
      <c r="AH188" s="24">
        <v>0</v>
      </c>
      <c r="AI188" s="24">
        <v>0</v>
      </c>
      <c r="AJ188" s="24">
        <v>186500</v>
      </c>
      <c r="AK188" s="24">
        <v>0</v>
      </c>
      <c r="AL188" s="24">
        <v>0</v>
      </c>
      <c r="AM188" s="24">
        <v>0</v>
      </c>
      <c r="AN188" s="24">
        <v>0</v>
      </c>
      <c r="AO188" s="24">
        <v>0</v>
      </c>
      <c r="AP188" s="24">
        <v>0</v>
      </c>
      <c r="AQ188" s="24">
        <v>0</v>
      </c>
      <c r="AR188" s="24">
        <v>0</v>
      </c>
      <c r="AS188" s="24">
        <v>0</v>
      </c>
      <c r="AT188" s="24">
        <v>0</v>
      </c>
      <c r="AU188" s="24">
        <v>0</v>
      </c>
      <c r="AV188" s="24">
        <v>7200</v>
      </c>
      <c r="AW188" s="24">
        <v>0</v>
      </c>
      <c r="AX188" s="24">
        <v>0</v>
      </c>
      <c r="AY188" s="24">
        <v>7200</v>
      </c>
      <c r="AZ188" s="24">
        <v>126500</v>
      </c>
      <c r="BA188" s="24">
        <v>31625</v>
      </c>
      <c r="BB188" s="24">
        <v>67200</v>
      </c>
      <c r="BC188" s="24">
        <v>98825</v>
      </c>
      <c r="BD188" s="24">
        <v>0</v>
      </c>
      <c r="BE188" s="24"/>
      <c r="BF188" s="24"/>
      <c r="BG188" s="24">
        <v>98825</v>
      </c>
      <c r="BH188" s="29">
        <v>0.23960538151383565</v>
      </c>
      <c r="BI188" s="30">
        <v>98825</v>
      </c>
      <c r="BJ188" s="31">
        <v>0.23960538151383565</v>
      </c>
      <c r="BK188" s="27" t="s">
        <v>2558</v>
      </c>
      <c r="BL188" s="21" t="s">
        <v>65</v>
      </c>
      <c r="BM188" s="21" t="s">
        <v>1235</v>
      </c>
      <c r="BN188" s="21" t="s">
        <v>2559</v>
      </c>
      <c r="BO188" s="21">
        <v>622536240</v>
      </c>
      <c r="BP188" s="21" t="s">
        <v>1022</v>
      </c>
    </row>
    <row r="189" spans="1:68" x14ac:dyDescent="0.35">
      <c r="A189" s="37">
        <v>44054.418530092589</v>
      </c>
      <c r="B189" s="36" t="s">
        <v>972</v>
      </c>
      <c r="C189" s="22" t="s">
        <v>72</v>
      </c>
      <c r="D189" s="21"/>
      <c r="E189" s="23" t="s">
        <v>973</v>
      </c>
      <c r="F189" s="23" t="s">
        <v>975</v>
      </c>
      <c r="G189" s="23" t="s">
        <v>974</v>
      </c>
      <c r="H189" s="23" t="s">
        <v>974</v>
      </c>
      <c r="I189" s="21" t="s">
        <v>637</v>
      </c>
      <c r="J189" s="21" t="s">
        <v>930</v>
      </c>
      <c r="K189" s="21">
        <v>1</v>
      </c>
      <c r="L189" s="21" t="s">
        <v>1099</v>
      </c>
      <c r="M189" s="21" t="s">
        <v>2560</v>
      </c>
      <c r="N189" s="21" t="s">
        <v>2556</v>
      </c>
      <c r="O189" s="21" t="s">
        <v>2557</v>
      </c>
      <c r="P189" s="21" t="s">
        <v>1099</v>
      </c>
      <c r="Q189" s="21" t="s">
        <v>2560</v>
      </c>
      <c r="R189" s="21" t="s">
        <v>2556</v>
      </c>
      <c r="S189" s="21" t="s">
        <v>2557</v>
      </c>
      <c r="T189" s="24">
        <v>412449</v>
      </c>
      <c r="U189" s="24">
        <v>16934</v>
      </c>
      <c r="V189" s="24">
        <v>0</v>
      </c>
      <c r="W189" s="24">
        <v>0</v>
      </c>
      <c r="X189" s="24">
        <v>0</v>
      </c>
      <c r="Y189" s="24">
        <v>979</v>
      </c>
      <c r="Z189" s="24">
        <v>0</v>
      </c>
      <c r="AA189" s="24">
        <v>2479</v>
      </c>
      <c r="AB189" s="24">
        <v>10275</v>
      </c>
      <c r="AC189" s="24">
        <v>0</v>
      </c>
      <c r="AD189" s="24">
        <v>1575</v>
      </c>
      <c r="AE189" s="24">
        <v>0</v>
      </c>
      <c r="AF189" s="24">
        <v>0</v>
      </c>
      <c r="AG189" s="24">
        <v>0</v>
      </c>
      <c r="AH189" s="24">
        <v>0</v>
      </c>
      <c r="AI189" s="24">
        <v>0</v>
      </c>
      <c r="AJ189" s="24">
        <v>32242</v>
      </c>
      <c r="AK189" s="24">
        <v>0</v>
      </c>
      <c r="AL189" s="24">
        <v>0</v>
      </c>
      <c r="AM189" s="24">
        <v>0</v>
      </c>
      <c r="AN189" s="24">
        <v>0</v>
      </c>
      <c r="AO189" s="24">
        <v>0</v>
      </c>
      <c r="AP189" s="24">
        <v>0</v>
      </c>
      <c r="AQ189" s="24">
        <v>1841</v>
      </c>
      <c r="AR189" s="24">
        <v>0</v>
      </c>
      <c r="AS189" s="24">
        <v>0</v>
      </c>
      <c r="AT189" s="24">
        <v>1841</v>
      </c>
      <c r="AU189" s="24">
        <v>0</v>
      </c>
      <c r="AV189" s="24">
        <v>0</v>
      </c>
      <c r="AW189" s="24">
        <v>0</v>
      </c>
      <c r="AX189" s="24">
        <v>0</v>
      </c>
      <c r="AY189" s="24">
        <v>0</v>
      </c>
      <c r="AZ189" s="24">
        <v>22829</v>
      </c>
      <c r="BA189" s="24">
        <v>5707</v>
      </c>
      <c r="BB189" s="24">
        <v>11254</v>
      </c>
      <c r="BC189" s="24">
        <v>16961</v>
      </c>
      <c r="BD189" s="24">
        <v>0</v>
      </c>
      <c r="BE189" s="21"/>
      <c r="BF189" s="21"/>
      <c r="BG189" s="24">
        <v>16961</v>
      </c>
      <c r="BH189" s="29">
        <v>4.112266001372291E-2</v>
      </c>
      <c r="BI189" s="30"/>
      <c r="BJ189" s="31">
        <v>0</v>
      </c>
      <c r="BK189" s="27" t="s">
        <v>2561</v>
      </c>
      <c r="BL189" s="21" t="s">
        <v>65</v>
      </c>
      <c r="BM189" s="21" t="s">
        <v>2562</v>
      </c>
      <c r="BN189" s="21" t="s">
        <v>2559</v>
      </c>
      <c r="BO189" s="33">
        <v>646023232</v>
      </c>
      <c r="BP189" s="21" t="s">
        <v>1022</v>
      </c>
    </row>
    <row r="190" spans="1:68" x14ac:dyDescent="0.35">
      <c r="A190" s="35">
        <v>43985.462060185193</v>
      </c>
      <c r="B190" s="36" t="s">
        <v>65</v>
      </c>
      <c r="C190" s="22" t="s">
        <v>65</v>
      </c>
      <c r="D190" s="22"/>
      <c r="E190" s="23" t="s">
        <v>985</v>
      </c>
      <c r="F190" s="23" t="s">
        <v>974</v>
      </c>
      <c r="G190" s="23" t="s">
        <v>974</v>
      </c>
      <c r="H190" s="23" t="s">
        <v>974</v>
      </c>
      <c r="I190" s="21" t="s">
        <v>639</v>
      </c>
      <c r="J190" s="21" t="s">
        <v>891</v>
      </c>
      <c r="K190" s="21">
        <v>1</v>
      </c>
      <c r="L190" s="21" t="s">
        <v>2563</v>
      </c>
      <c r="M190" s="21" t="s">
        <v>2564</v>
      </c>
      <c r="N190" s="21" t="s">
        <v>2565</v>
      </c>
      <c r="O190" s="21" t="s">
        <v>2566</v>
      </c>
      <c r="P190" s="21" t="s">
        <v>2567</v>
      </c>
      <c r="Q190" s="21" t="s">
        <v>2568</v>
      </c>
      <c r="R190" s="21" t="s">
        <v>2569</v>
      </c>
      <c r="S190" s="21" t="s">
        <v>2570</v>
      </c>
      <c r="T190" s="24">
        <v>173073</v>
      </c>
      <c r="U190" s="24">
        <v>10000</v>
      </c>
      <c r="V190" s="24">
        <v>2000</v>
      </c>
      <c r="W190" s="24">
        <v>5000</v>
      </c>
      <c r="X190" s="24">
        <v>0</v>
      </c>
      <c r="Y190" s="24">
        <v>51000</v>
      </c>
      <c r="Z190" s="24">
        <v>1000</v>
      </c>
      <c r="AA190" s="24">
        <v>20500</v>
      </c>
      <c r="AB190" s="24">
        <v>1000</v>
      </c>
      <c r="AC190" s="24">
        <v>0</v>
      </c>
      <c r="AD190" s="24">
        <v>5000</v>
      </c>
      <c r="AE190" s="24">
        <v>0</v>
      </c>
      <c r="AF190" s="24">
        <v>0</v>
      </c>
      <c r="AG190" s="24">
        <v>0</v>
      </c>
      <c r="AH190" s="24">
        <v>0</v>
      </c>
      <c r="AI190" s="24">
        <v>0</v>
      </c>
      <c r="AJ190" s="24">
        <v>95500</v>
      </c>
      <c r="AK190" s="24">
        <v>5000</v>
      </c>
      <c r="AL190" s="24">
        <v>0</v>
      </c>
      <c r="AM190" s="24">
        <v>0</v>
      </c>
      <c r="AN190" s="24">
        <v>0</v>
      </c>
      <c r="AO190" s="24">
        <v>0</v>
      </c>
      <c r="AP190" s="24">
        <v>0</v>
      </c>
      <c r="AQ190" s="24">
        <v>1500</v>
      </c>
      <c r="AR190" s="24">
        <v>100</v>
      </c>
      <c r="AS190" s="24">
        <v>0</v>
      </c>
      <c r="AT190" s="24">
        <v>6600</v>
      </c>
      <c r="AU190" s="24">
        <v>2000</v>
      </c>
      <c r="AV190" s="24">
        <v>1000</v>
      </c>
      <c r="AW190" s="24">
        <v>0</v>
      </c>
      <c r="AX190" s="24">
        <v>0</v>
      </c>
      <c r="AY190" s="24">
        <v>3000</v>
      </c>
      <c r="AZ190" s="24">
        <v>52100</v>
      </c>
      <c r="BA190" s="24">
        <v>13025</v>
      </c>
      <c r="BB190" s="24">
        <v>53000</v>
      </c>
      <c r="BC190" s="24">
        <v>66025</v>
      </c>
      <c r="BD190" s="24">
        <v>10000</v>
      </c>
      <c r="BE190" s="24" t="s">
        <v>988</v>
      </c>
      <c r="BF190" s="24"/>
      <c r="BG190" s="24">
        <v>76025</v>
      </c>
      <c r="BH190" s="29">
        <v>0.4392655122404997</v>
      </c>
      <c r="BI190" s="30">
        <v>76025</v>
      </c>
      <c r="BJ190" s="31">
        <v>0.4392655122404997</v>
      </c>
      <c r="BK190" s="27" t="s">
        <v>2571</v>
      </c>
      <c r="BL190" s="21" t="s">
        <v>65</v>
      </c>
      <c r="BM190" s="21" t="s">
        <v>1115</v>
      </c>
      <c r="BN190" s="21" t="s">
        <v>2572</v>
      </c>
      <c r="BO190" s="21">
        <v>620458963</v>
      </c>
      <c r="BP190" s="21" t="s">
        <v>1633</v>
      </c>
    </row>
    <row r="191" spans="1:68" x14ac:dyDescent="0.35">
      <c r="A191" s="37">
        <v>43986.432326388887</v>
      </c>
      <c r="B191" s="36" t="s">
        <v>65</v>
      </c>
      <c r="C191" s="22" t="s">
        <v>65</v>
      </c>
      <c r="D191" s="22" t="s">
        <v>2539</v>
      </c>
      <c r="E191" s="23" t="s">
        <v>985</v>
      </c>
      <c r="F191" s="23" t="s">
        <v>974</v>
      </c>
      <c r="G191" s="23" t="s">
        <v>974</v>
      </c>
      <c r="H191" s="23" t="s">
        <v>974</v>
      </c>
      <c r="I191" s="21" t="s">
        <v>641</v>
      </c>
      <c r="J191" s="21" t="s">
        <v>399</v>
      </c>
      <c r="K191" s="21">
        <v>1</v>
      </c>
      <c r="L191" s="21" t="s">
        <v>2573</v>
      </c>
      <c r="M191" s="21" t="s">
        <v>2574</v>
      </c>
      <c r="N191" s="21" t="s">
        <v>2575</v>
      </c>
      <c r="O191" s="21" t="s">
        <v>2576</v>
      </c>
      <c r="P191" s="21" t="s">
        <v>2577</v>
      </c>
      <c r="Q191" s="21" t="s">
        <v>2578</v>
      </c>
      <c r="R191" s="21" t="s">
        <v>2575</v>
      </c>
      <c r="S191" s="21" t="s">
        <v>2576</v>
      </c>
      <c r="T191" s="24">
        <v>675717</v>
      </c>
      <c r="U191" s="24">
        <v>0</v>
      </c>
      <c r="V191" s="24">
        <v>0</v>
      </c>
      <c r="W191" s="24">
        <v>0</v>
      </c>
      <c r="X191" s="24">
        <v>0</v>
      </c>
      <c r="Y191" s="24">
        <v>2487</v>
      </c>
      <c r="Z191" s="24">
        <v>0</v>
      </c>
      <c r="AA191" s="24">
        <v>3189</v>
      </c>
      <c r="AB191" s="24">
        <v>5826</v>
      </c>
      <c r="AC191" s="24">
        <v>0</v>
      </c>
      <c r="AD191" s="24">
        <v>810</v>
      </c>
      <c r="AE191" s="24">
        <v>0</v>
      </c>
      <c r="AF191" s="24">
        <v>0</v>
      </c>
      <c r="AG191" s="24">
        <v>0</v>
      </c>
      <c r="AH191" s="24">
        <v>0</v>
      </c>
      <c r="AI191" s="24">
        <v>0</v>
      </c>
      <c r="AJ191" s="24">
        <v>12312</v>
      </c>
      <c r="AK191" s="24">
        <v>0</v>
      </c>
      <c r="AL191" s="24">
        <v>0</v>
      </c>
      <c r="AM191" s="24">
        <v>0</v>
      </c>
      <c r="AN191" s="24">
        <v>0</v>
      </c>
      <c r="AO191" s="24">
        <v>0</v>
      </c>
      <c r="AP191" s="24">
        <v>0</v>
      </c>
      <c r="AQ191" s="24">
        <v>0</v>
      </c>
      <c r="AR191" s="24">
        <v>0</v>
      </c>
      <c r="AS191" s="24">
        <v>0</v>
      </c>
      <c r="AT191" s="24">
        <v>0</v>
      </c>
      <c r="AU191" s="24">
        <v>0</v>
      </c>
      <c r="AV191" s="24">
        <v>0</v>
      </c>
      <c r="AW191" s="24">
        <v>0</v>
      </c>
      <c r="AX191" s="24">
        <v>0</v>
      </c>
      <c r="AY191" s="24">
        <v>0</v>
      </c>
      <c r="AZ191" s="24">
        <v>3999</v>
      </c>
      <c r="BA191" s="24">
        <v>1000</v>
      </c>
      <c r="BB191" s="24">
        <v>8313</v>
      </c>
      <c r="BC191" s="24">
        <v>9313</v>
      </c>
      <c r="BD191" s="24">
        <v>0</v>
      </c>
      <c r="BE191" s="24"/>
      <c r="BF191" s="24"/>
      <c r="BG191" s="24">
        <v>9313</v>
      </c>
      <c r="BH191" s="29">
        <v>1.3782397068595284E-2</v>
      </c>
      <c r="BI191" s="30">
        <v>9313</v>
      </c>
      <c r="BJ191" s="31">
        <v>1.3782397068595284E-2</v>
      </c>
      <c r="BK191" s="27" t="s">
        <v>2579</v>
      </c>
      <c r="BL191" s="21" t="s">
        <v>65</v>
      </c>
      <c r="BM191" s="21" t="s">
        <v>1115</v>
      </c>
      <c r="BN191" s="21" t="s">
        <v>2580</v>
      </c>
      <c r="BO191" s="21">
        <v>620901626</v>
      </c>
      <c r="BP191" s="21" t="s">
        <v>2438</v>
      </c>
    </row>
    <row r="192" spans="1:68" x14ac:dyDescent="0.35">
      <c r="A192" s="35">
        <v>43985.681446759263</v>
      </c>
      <c r="B192" s="36" t="s">
        <v>65</v>
      </c>
      <c r="C192" s="22" t="s">
        <v>65</v>
      </c>
      <c r="D192" s="22"/>
      <c r="E192" s="23" t="s">
        <v>985</v>
      </c>
      <c r="F192" s="23" t="s">
        <v>974</v>
      </c>
      <c r="G192" s="23" t="s">
        <v>974</v>
      </c>
      <c r="H192" s="23" t="s">
        <v>974</v>
      </c>
      <c r="I192" s="21" t="s">
        <v>643</v>
      </c>
      <c r="J192" s="21" t="s">
        <v>307</v>
      </c>
      <c r="K192" s="21">
        <v>1</v>
      </c>
      <c r="L192" s="21" t="s">
        <v>1475</v>
      </c>
      <c r="M192" s="21" t="s">
        <v>2581</v>
      </c>
      <c r="N192" s="21" t="s">
        <v>2582</v>
      </c>
      <c r="O192" s="21" t="s">
        <v>2583</v>
      </c>
      <c r="P192" s="21" t="s">
        <v>976</v>
      </c>
      <c r="Q192" s="21" t="s">
        <v>2581</v>
      </c>
      <c r="R192" s="21" t="s">
        <v>2582</v>
      </c>
      <c r="S192" s="21" t="s">
        <v>2583</v>
      </c>
      <c r="T192" s="24">
        <v>511196</v>
      </c>
      <c r="U192" s="24">
        <v>0</v>
      </c>
      <c r="V192" s="24">
        <v>0</v>
      </c>
      <c r="W192" s="24">
        <v>2916</v>
      </c>
      <c r="X192" s="24">
        <v>0</v>
      </c>
      <c r="Y192" s="24">
        <v>17204</v>
      </c>
      <c r="Z192" s="24">
        <v>0</v>
      </c>
      <c r="AA192" s="24">
        <v>24187</v>
      </c>
      <c r="AB192" s="24">
        <v>2200</v>
      </c>
      <c r="AC192" s="24">
        <v>0</v>
      </c>
      <c r="AD192" s="24">
        <v>3970</v>
      </c>
      <c r="AE192" s="24">
        <v>0</v>
      </c>
      <c r="AF192" s="24">
        <v>0</v>
      </c>
      <c r="AG192" s="24">
        <v>14640</v>
      </c>
      <c r="AH192" s="24">
        <v>0</v>
      </c>
      <c r="AI192" s="24">
        <v>0</v>
      </c>
      <c r="AJ192" s="24">
        <v>65117</v>
      </c>
      <c r="AK192" s="24">
        <v>0</v>
      </c>
      <c r="AL192" s="24">
        <v>0</v>
      </c>
      <c r="AM192" s="24">
        <v>0</v>
      </c>
      <c r="AN192" s="24">
        <v>0</v>
      </c>
      <c r="AO192" s="24">
        <v>0</v>
      </c>
      <c r="AP192" s="24">
        <v>0</v>
      </c>
      <c r="AQ192" s="24">
        <v>7881</v>
      </c>
      <c r="AR192" s="24">
        <v>0</v>
      </c>
      <c r="AS192" s="24">
        <v>0</v>
      </c>
      <c r="AT192" s="24">
        <v>7881</v>
      </c>
      <c r="AU192" s="24">
        <v>663</v>
      </c>
      <c r="AV192" s="24">
        <v>5991</v>
      </c>
      <c r="AW192" s="24">
        <v>0</v>
      </c>
      <c r="AX192" s="24">
        <v>0</v>
      </c>
      <c r="AY192" s="24">
        <v>6654</v>
      </c>
      <c r="AZ192" s="24">
        <v>39617</v>
      </c>
      <c r="BA192" s="24">
        <v>9904</v>
      </c>
      <c r="BB192" s="24">
        <v>40035</v>
      </c>
      <c r="BC192" s="24">
        <v>49939</v>
      </c>
      <c r="BD192" s="24">
        <v>0</v>
      </c>
      <c r="BE192" s="24"/>
      <c r="BF192" s="24"/>
      <c r="BG192" s="24">
        <v>49939</v>
      </c>
      <c r="BH192" s="29">
        <v>9.7690514010281768E-2</v>
      </c>
      <c r="BI192" s="30">
        <v>49939</v>
      </c>
      <c r="BJ192" s="31">
        <v>9.7690514010281768E-2</v>
      </c>
      <c r="BK192" s="27" t="s">
        <v>2584</v>
      </c>
      <c r="BL192" s="21" t="s">
        <v>65</v>
      </c>
      <c r="BM192" s="21" t="s">
        <v>1056</v>
      </c>
      <c r="BN192" s="21" t="s">
        <v>2585</v>
      </c>
      <c r="BO192" s="21">
        <v>620621173</v>
      </c>
      <c r="BP192" s="21" t="s">
        <v>1396</v>
      </c>
    </row>
    <row r="193" spans="1:68" x14ac:dyDescent="0.35">
      <c r="A193" s="37">
        <v>43983.540694444448</v>
      </c>
      <c r="B193" s="36" t="s">
        <v>65</v>
      </c>
      <c r="C193" s="22" t="s">
        <v>65</v>
      </c>
      <c r="D193" s="22"/>
      <c r="E193" s="23" t="s">
        <v>985</v>
      </c>
      <c r="F193" s="23" t="s">
        <v>974</v>
      </c>
      <c r="G193" s="23" t="s">
        <v>974</v>
      </c>
      <c r="H193" s="23" t="s">
        <v>974</v>
      </c>
      <c r="I193" s="21" t="s">
        <v>645</v>
      </c>
      <c r="J193" s="21" t="s">
        <v>925</v>
      </c>
      <c r="K193" s="21">
        <v>1</v>
      </c>
      <c r="L193" s="21" t="s">
        <v>2586</v>
      </c>
      <c r="M193" s="21" t="s">
        <v>2587</v>
      </c>
      <c r="N193" s="21" t="s">
        <v>2588</v>
      </c>
      <c r="O193" s="21" t="s">
        <v>2589</v>
      </c>
      <c r="P193" s="21" t="s">
        <v>2586</v>
      </c>
      <c r="Q193" s="21" t="s">
        <v>2587</v>
      </c>
      <c r="R193" s="21" t="s">
        <v>2588</v>
      </c>
      <c r="S193" s="21" t="s">
        <v>2589</v>
      </c>
      <c r="T193" s="24">
        <v>136484</v>
      </c>
      <c r="U193" s="24">
        <v>0</v>
      </c>
      <c r="V193" s="24">
        <v>2086</v>
      </c>
      <c r="W193" s="24">
        <v>0</v>
      </c>
      <c r="X193" s="24">
        <v>0</v>
      </c>
      <c r="Y193" s="24">
        <v>8650</v>
      </c>
      <c r="Z193" s="24">
        <v>0</v>
      </c>
      <c r="AA193" s="24">
        <v>949</v>
      </c>
      <c r="AB193" s="24">
        <v>0</v>
      </c>
      <c r="AC193" s="24">
        <v>0</v>
      </c>
      <c r="AD193" s="24">
        <v>1897</v>
      </c>
      <c r="AE193" s="24">
        <v>0</v>
      </c>
      <c r="AF193" s="24">
        <v>0</v>
      </c>
      <c r="AG193" s="24">
        <v>0</v>
      </c>
      <c r="AH193" s="24">
        <v>0</v>
      </c>
      <c r="AI193" s="24">
        <v>0</v>
      </c>
      <c r="AJ193" s="24">
        <v>13582</v>
      </c>
      <c r="AK193" s="24">
        <v>0</v>
      </c>
      <c r="AL193" s="24">
        <v>0</v>
      </c>
      <c r="AM193" s="24">
        <v>0</v>
      </c>
      <c r="AN193" s="24">
        <v>0</v>
      </c>
      <c r="AO193" s="24">
        <v>230</v>
      </c>
      <c r="AP193" s="24">
        <v>0</v>
      </c>
      <c r="AQ193" s="24">
        <v>0</v>
      </c>
      <c r="AR193" s="24">
        <v>0</v>
      </c>
      <c r="AS193" s="24">
        <v>0</v>
      </c>
      <c r="AT193" s="24">
        <v>230</v>
      </c>
      <c r="AU193" s="24">
        <v>2200</v>
      </c>
      <c r="AV193" s="24">
        <v>0</v>
      </c>
      <c r="AW193" s="24">
        <v>0</v>
      </c>
      <c r="AX193" s="24">
        <v>0</v>
      </c>
      <c r="AY193" s="24">
        <v>2200</v>
      </c>
      <c r="AZ193" s="24">
        <v>7362</v>
      </c>
      <c r="BA193" s="24">
        <v>1841</v>
      </c>
      <c r="BB193" s="24">
        <v>8650</v>
      </c>
      <c r="BC193" s="24">
        <v>10491</v>
      </c>
      <c r="BD193" s="24">
        <v>0</v>
      </c>
      <c r="BE193" s="24"/>
      <c r="BF193" s="24"/>
      <c r="BG193" s="24">
        <v>10491</v>
      </c>
      <c r="BH193" s="29">
        <v>7.6866152809120486E-2</v>
      </c>
      <c r="BI193" s="30">
        <v>10491</v>
      </c>
      <c r="BJ193" s="31">
        <v>7.6866152809120486E-2</v>
      </c>
      <c r="BK193" s="27" t="s">
        <v>2590</v>
      </c>
      <c r="BL193" s="21" t="s">
        <v>65</v>
      </c>
      <c r="BM193" s="21" t="s">
        <v>1115</v>
      </c>
      <c r="BN193" s="21" t="s">
        <v>2591</v>
      </c>
      <c r="BO193" s="21">
        <v>619662899</v>
      </c>
      <c r="BP193" s="21" t="s">
        <v>2438</v>
      </c>
    </row>
    <row r="194" spans="1:68" x14ac:dyDescent="0.35">
      <c r="A194" s="38">
        <v>43994.610775462963</v>
      </c>
      <c r="B194" s="36" t="s">
        <v>65</v>
      </c>
      <c r="C194" s="22" t="s">
        <v>65</v>
      </c>
      <c r="D194" s="22" t="s">
        <v>2592</v>
      </c>
      <c r="E194" s="23" t="s">
        <v>985</v>
      </c>
      <c r="F194" s="23" t="s">
        <v>974</v>
      </c>
      <c r="G194" s="23" t="s">
        <v>974</v>
      </c>
      <c r="H194" s="23" t="s">
        <v>974</v>
      </c>
      <c r="I194" s="21" t="s">
        <v>647</v>
      </c>
      <c r="J194" s="21" t="s">
        <v>891</v>
      </c>
      <c r="K194" s="21">
        <v>1</v>
      </c>
      <c r="L194" s="21" t="s">
        <v>1135</v>
      </c>
      <c r="M194" s="21" t="s">
        <v>2593</v>
      </c>
      <c r="N194" s="21" t="s">
        <v>2594</v>
      </c>
      <c r="O194" s="21" t="s">
        <v>2595</v>
      </c>
      <c r="P194" s="21" t="s">
        <v>1012</v>
      </c>
      <c r="Q194" s="21" t="s">
        <v>2596</v>
      </c>
      <c r="R194" s="21" t="s">
        <v>2597</v>
      </c>
      <c r="S194" s="21" t="s">
        <v>2598</v>
      </c>
      <c r="T194" s="24">
        <v>1237963</v>
      </c>
      <c r="U194" s="24">
        <v>73630</v>
      </c>
      <c r="V194" s="24">
        <v>1354</v>
      </c>
      <c r="W194" s="24">
        <v>0</v>
      </c>
      <c r="X194" s="24">
        <v>8880</v>
      </c>
      <c r="Y194" s="24">
        <v>6992</v>
      </c>
      <c r="Z194" s="24">
        <v>0</v>
      </c>
      <c r="AA194" s="24">
        <v>24730</v>
      </c>
      <c r="AB194" s="24">
        <v>0</v>
      </c>
      <c r="AC194" s="24">
        <v>0</v>
      </c>
      <c r="AD194" s="24">
        <v>42199</v>
      </c>
      <c r="AE194" s="24">
        <v>5811</v>
      </c>
      <c r="AF194" s="24">
        <v>0</v>
      </c>
      <c r="AG194" s="24">
        <v>0</v>
      </c>
      <c r="AH194" s="24">
        <v>0</v>
      </c>
      <c r="AI194" s="24">
        <v>0</v>
      </c>
      <c r="AJ194" s="24">
        <v>163596</v>
      </c>
      <c r="AK194" s="24">
        <v>27302</v>
      </c>
      <c r="AL194" s="24">
        <v>0</v>
      </c>
      <c r="AM194" s="24">
        <v>0</v>
      </c>
      <c r="AN194" s="24">
        <v>0</v>
      </c>
      <c r="AO194" s="24">
        <v>0</v>
      </c>
      <c r="AP194" s="24">
        <v>0</v>
      </c>
      <c r="AQ194" s="24">
        <v>0</v>
      </c>
      <c r="AR194" s="24">
        <v>0</v>
      </c>
      <c r="AS194" s="24">
        <v>0</v>
      </c>
      <c r="AT194" s="24">
        <v>27302</v>
      </c>
      <c r="AU194" s="24">
        <v>565</v>
      </c>
      <c r="AV194" s="24">
        <v>0</v>
      </c>
      <c r="AW194" s="24">
        <v>0</v>
      </c>
      <c r="AX194" s="24">
        <v>0</v>
      </c>
      <c r="AY194" s="24">
        <v>565</v>
      </c>
      <c r="AZ194" s="24">
        <v>178660</v>
      </c>
      <c r="BA194" s="24">
        <v>44665</v>
      </c>
      <c r="BB194" s="24">
        <v>12803</v>
      </c>
      <c r="BC194" s="24">
        <v>57468</v>
      </c>
      <c r="BD194" s="24">
        <v>2774</v>
      </c>
      <c r="BE194" s="24"/>
      <c r="BF194" s="24"/>
      <c r="BG194" s="24">
        <v>60242</v>
      </c>
      <c r="BH194" s="29">
        <v>4.8662197497017279E-2</v>
      </c>
      <c r="BI194" s="30">
        <v>60242</v>
      </c>
      <c r="BJ194" s="31">
        <v>4.8662197497017279E-2</v>
      </c>
      <c r="BK194" s="27" t="s">
        <v>2599</v>
      </c>
      <c r="BL194" s="21" t="s">
        <v>65</v>
      </c>
      <c r="BM194" s="21" t="s">
        <v>1056</v>
      </c>
      <c r="BN194" s="21" t="s">
        <v>2600</v>
      </c>
      <c r="BO194" s="21">
        <v>623904979</v>
      </c>
      <c r="BP194" s="21" t="s">
        <v>2601</v>
      </c>
    </row>
    <row r="195" spans="1:68" x14ac:dyDescent="0.35">
      <c r="A195" s="37">
        <v>43992.454664351862</v>
      </c>
      <c r="B195" s="36" t="s">
        <v>65</v>
      </c>
      <c r="C195" s="22" t="s">
        <v>65</v>
      </c>
      <c r="D195" s="22"/>
      <c r="E195" s="23" t="s">
        <v>985</v>
      </c>
      <c r="F195" s="23" t="s">
        <v>974</v>
      </c>
      <c r="G195" s="23" t="s">
        <v>974</v>
      </c>
      <c r="H195" s="23" t="s">
        <v>974</v>
      </c>
      <c r="I195" s="21" t="s">
        <v>649</v>
      </c>
      <c r="J195" s="21" t="s">
        <v>435</v>
      </c>
      <c r="K195" s="21">
        <v>1</v>
      </c>
      <c r="L195" s="21" t="s">
        <v>1135</v>
      </c>
      <c r="M195" s="21" t="s">
        <v>2593</v>
      </c>
      <c r="N195" s="21" t="s">
        <v>2594</v>
      </c>
      <c r="O195" s="21" t="s">
        <v>2595</v>
      </c>
      <c r="P195" s="21" t="s">
        <v>2019</v>
      </c>
      <c r="Q195" s="21" t="s">
        <v>2602</v>
      </c>
      <c r="R195" s="21" t="s">
        <v>2603</v>
      </c>
      <c r="S195" s="21" t="s">
        <v>2604</v>
      </c>
      <c r="T195" s="24">
        <v>1085256</v>
      </c>
      <c r="U195" s="24">
        <v>13679</v>
      </c>
      <c r="V195" s="24">
        <v>0</v>
      </c>
      <c r="W195" s="24">
        <v>18991</v>
      </c>
      <c r="X195" s="24">
        <v>3000</v>
      </c>
      <c r="Y195" s="24">
        <v>6340</v>
      </c>
      <c r="Z195" s="24">
        <v>0</v>
      </c>
      <c r="AA195" s="24">
        <v>3037</v>
      </c>
      <c r="AB195" s="24">
        <v>1911</v>
      </c>
      <c r="AC195" s="24">
        <v>0</v>
      </c>
      <c r="AD195" s="24">
        <v>42714</v>
      </c>
      <c r="AE195" s="24">
        <v>0</v>
      </c>
      <c r="AF195" s="24">
        <v>0</v>
      </c>
      <c r="AG195" s="24">
        <v>90262</v>
      </c>
      <c r="AH195" s="24">
        <v>0</v>
      </c>
      <c r="AI195" s="24">
        <v>0</v>
      </c>
      <c r="AJ195" s="24">
        <v>179934</v>
      </c>
      <c r="AK195" s="24">
        <v>27809</v>
      </c>
      <c r="AL195" s="24">
        <v>0</v>
      </c>
      <c r="AM195" s="24">
        <v>0</v>
      </c>
      <c r="AN195" s="24">
        <v>0</v>
      </c>
      <c r="AO195" s="24">
        <v>0</v>
      </c>
      <c r="AP195" s="24">
        <v>0</v>
      </c>
      <c r="AQ195" s="24">
        <v>0</v>
      </c>
      <c r="AR195" s="24">
        <v>2485</v>
      </c>
      <c r="AS195" s="24">
        <v>0</v>
      </c>
      <c r="AT195" s="24">
        <v>30294</v>
      </c>
      <c r="AU195" s="24">
        <v>0</v>
      </c>
      <c r="AV195" s="24">
        <v>0</v>
      </c>
      <c r="AW195" s="24">
        <v>0</v>
      </c>
      <c r="AX195" s="24">
        <v>0</v>
      </c>
      <c r="AY195" s="24">
        <v>0</v>
      </c>
      <c r="AZ195" s="24">
        <v>111715</v>
      </c>
      <c r="BA195" s="24">
        <v>27929</v>
      </c>
      <c r="BB195" s="24">
        <v>98513</v>
      </c>
      <c r="BC195" s="24">
        <v>126442</v>
      </c>
      <c r="BD195" s="24">
        <v>0</v>
      </c>
      <c r="BE195" s="24"/>
      <c r="BF195" s="24"/>
      <c r="BG195" s="24">
        <v>126442</v>
      </c>
      <c r="BH195" s="29">
        <v>0.11650891586869826</v>
      </c>
      <c r="BI195" s="30">
        <v>126442</v>
      </c>
      <c r="BJ195" s="31">
        <v>0.11650891586869826</v>
      </c>
      <c r="BK195" s="27" t="s">
        <v>2605</v>
      </c>
      <c r="BL195" s="21" t="s">
        <v>65</v>
      </c>
      <c r="BM195" s="21" t="s">
        <v>1056</v>
      </c>
      <c r="BN195" s="21" t="s">
        <v>2606</v>
      </c>
      <c r="BO195" s="21">
        <v>622980069</v>
      </c>
      <c r="BP195" s="21" t="s">
        <v>2056</v>
      </c>
    </row>
    <row r="196" spans="1:68" x14ac:dyDescent="0.35">
      <c r="A196" s="37">
        <v>43987.462604166663</v>
      </c>
      <c r="B196" s="36" t="s">
        <v>65</v>
      </c>
      <c r="C196" s="22" t="s">
        <v>65</v>
      </c>
      <c r="D196" s="22"/>
      <c r="E196" s="23" t="s">
        <v>985</v>
      </c>
      <c r="F196" s="23" t="s">
        <v>974</v>
      </c>
      <c r="G196" s="23" t="s">
        <v>974</v>
      </c>
      <c r="H196" s="23" t="s">
        <v>974</v>
      </c>
      <c r="I196" s="21" t="s">
        <v>651</v>
      </c>
      <c r="J196" s="21" t="s">
        <v>891</v>
      </c>
      <c r="K196" s="21">
        <v>1</v>
      </c>
      <c r="L196" s="21" t="s">
        <v>2276</v>
      </c>
      <c r="M196" s="21" t="s">
        <v>2607</v>
      </c>
      <c r="N196" s="21" t="s">
        <v>2608</v>
      </c>
      <c r="O196" s="21" t="s">
        <v>2609</v>
      </c>
      <c r="P196" s="21" t="s">
        <v>1318</v>
      </c>
      <c r="Q196" s="21" t="s">
        <v>2610</v>
      </c>
      <c r="R196" s="21" t="s">
        <v>2611</v>
      </c>
      <c r="S196" s="21" t="s">
        <v>2612</v>
      </c>
      <c r="T196" s="24">
        <v>437576</v>
      </c>
      <c r="U196" s="24">
        <v>0</v>
      </c>
      <c r="V196" s="24">
        <v>0</v>
      </c>
      <c r="W196" s="24">
        <v>0</v>
      </c>
      <c r="X196" s="24">
        <v>0</v>
      </c>
      <c r="Y196" s="24">
        <v>4090</v>
      </c>
      <c r="Z196" s="24">
        <v>0</v>
      </c>
      <c r="AA196" s="24">
        <v>0</v>
      </c>
      <c r="AB196" s="24">
        <v>15193</v>
      </c>
      <c r="AC196" s="24">
        <v>0</v>
      </c>
      <c r="AD196" s="24">
        <v>0</v>
      </c>
      <c r="AE196" s="24">
        <v>4500</v>
      </c>
      <c r="AF196" s="24">
        <v>0</v>
      </c>
      <c r="AG196" s="24">
        <v>0</v>
      </c>
      <c r="AH196" s="24">
        <v>0</v>
      </c>
      <c r="AI196" s="24">
        <v>0</v>
      </c>
      <c r="AJ196" s="24">
        <v>23783</v>
      </c>
      <c r="AK196" s="24">
        <v>0</v>
      </c>
      <c r="AL196" s="24">
        <v>0</v>
      </c>
      <c r="AM196" s="24">
        <v>0</v>
      </c>
      <c r="AN196" s="24">
        <v>1000</v>
      </c>
      <c r="AO196" s="24">
        <v>0</v>
      </c>
      <c r="AP196" s="24">
        <v>0</v>
      </c>
      <c r="AQ196" s="24">
        <v>0</v>
      </c>
      <c r="AR196" s="24">
        <v>0</v>
      </c>
      <c r="AS196" s="24">
        <v>0</v>
      </c>
      <c r="AT196" s="24">
        <v>1000</v>
      </c>
      <c r="AU196" s="24">
        <v>0</v>
      </c>
      <c r="AV196" s="24">
        <v>0</v>
      </c>
      <c r="AW196" s="24">
        <v>0</v>
      </c>
      <c r="AX196" s="24">
        <v>0</v>
      </c>
      <c r="AY196" s="24">
        <v>0</v>
      </c>
      <c r="AZ196" s="24">
        <v>0</v>
      </c>
      <c r="BA196" s="24">
        <v>0</v>
      </c>
      <c r="BB196" s="24">
        <v>24783</v>
      </c>
      <c r="BC196" s="24">
        <v>24783</v>
      </c>
      <c r="BD196" s="24">
        <v>10503</v>
      </c>
      <c r="BE196" s="24" t="s">
        <v>988</v>
      </c>
      <c r="BF196" s="24"/>
      <c r="BG196" s="24">
        <v>35286</v>
      </c>
      <c r="BH196" s="29">
        <v>8.0639706016783372E-2</v>
      </c>
      <c r="BI196" s="30">
        <v>35286</v>
      </c>
      <c r="BJ196" s="31">
        <v>8.0639706016783372E-2</v>
      </c>
      <c r="BK196" s="27" t="s">
        <v>2613</v>
      </c>
      <c r="BL196" s="21" t="s">
        <v>65</v>
      </c>
      <c r="BM196" s="21" t="s">
        <v>1235</v>
      </c>
      <c r="BN196" s="21" t="s">
        <v>2614</v>
      </c>
      <c r="BO196" s="21">
        <v>621316343</v>
      </c>
      <c r="BP196" s="21" t="s">
        <v>2615</v>
      </c>
    </row>
    <row r="197" spans="1:68" x14ac:dyDescent="0.35">
      <c r="A197" s="37">
        <v>43986.533067129632</v>
      </c>
      <c r="B197" s="36" t="s">
        <v>65</v>
      </c>
      <c r="C197" s="22" t="s">
        <v>65</v>
      </c>
      <c r="D197" s="22"/>
      <c r="E197" s="23" t="s">
        <v>985</v>
      </c>
      <c r="F197" s="23" t="s">
        <v>974</v>
      </c>
      <c r="G197" s="23" t="s">
        <v>974</v>
      </c>
      <c r="H197" s="23" t="s">
        <v>974</v>
      </c>
      <c r="I197" s="21" t="s">
        <v>653</v>
      </c>
      <c r="J197" s="21" t="s">
        <v>389</v>
      </c>
      <c r="K197" s="21">
        <v>1</v>
      </c>
      <c r="L197" s="21" t="s">
        <v>1109</v>
      </c>
      <c r="M197" s="21" t="s">
        <v>2616</v>
      </c>
      <c r="N197" s="21" t="s">
        <v>2617</v>
      </c>
      <c r="O197" s="21" t="s">
        <v>2618</v>
      </c>
      <c r="P197" s="21" t="s">
        <v>1197</v>
      </c>
      <c r="Q197" s="21" t="s">
        <v>2619</v>
      </c>
      <c r="R197" s="21" t="s">
        <v>2620</v>
      </c>
      <c r="S197" s="21" t="s">
        <v>2621</v>
      </c>
      <c r="T197" s="24">
        <v>4697399</v>
      </c>
      <c r="U197" s="24">
        <v>0</v>
      </c>
      <c r="V197" s="24">
        <v>174875</v>
      </c>
      <c r="W197" s="24">
        <v>0</v>
      </c>
      <c r="X197" s="24">
        <v>2000</v>
      </c>
      <c r="Y197" s="24">
        <v>296125</v>
      </c>
      <c r="Z197" s="24">
        <v>0</v>
      </c>
      <c r="AA197" s="24">
        <v>40000</v>
      </c>
      <c r="AB197" s="24">
        <v>0</v>
      </c>
      <c r="AC197" s="24">
        <v>0</v>
      </c>
      <c r="AD197" s="24">
        <v>17000</v>
      </c>
      <c r="AE197" s="24">
        <v>4700</v>
      </c>
      <c r="AF197" s="24">
        <v>0</v>
      </c>
      <c r="AG197" s="24">
        <v>120300</v>
      </c>
      <c r="AH197" s="24">
        <v>0</v>
      </c>
      <c r="AI197" s="24">
        <v>0</v>
      </c>
      <c r="AJ197" s="24">
        <v>655000</v>
      </c>
      <c r="AK197" s="24">
        <v>170000</v>
      </c>
      <c r="AL197" s="24">
        <v>0</v>
      </c>
      <c r="AM197" s="24">
        <v>0</v>
      </c>
      <c r="AN197" s="24">
        <v>0</v>
      </c>
      <c r="AO197" s="24">
        <v>0</v>
      </c>
      <c r="AP197" s="24">
        <v>0</v>
      </c>
      <c r="AQ197" s="24">
        <v>0</v>
      </c>
      <c r="AR197" s="24">
        <v>0</v>
      </c>
      <c r="AS197" s="24">
        <v>0</v>
      </c>
      <c r="AT197" s="24">
        <v>170000</v>
      </c>
      <c r="AU197" s="24">
        <v>50000</v>
      </c>
      <c r="AV197" s="24">
        <v>0</v>
      </c>
      <c r="AW197" s="24">
        <v>0</v>
      </c>
      <c r="AX197" s="24">
        <v>0</v>
      </c>
      <c r="AY197" s="24">
        <v>50000</v>
      </c>
      <c r="AZ197" s="24">
        <v>453875</v>
      </c>
      <c r="BA197" s="24">
        <v>113469</v>
      </c>
      <c r="BB197" s="24">
        <v>421125</v>
      </c>
      <c r="BC197" s="24">
        <v>534594</v>
      </c>
      <c r="BD197" s="24">
        <v>0</v>
      </c>
      <c r="BE197" s="24"/>
      <c r="BF197" s="24"/>
      <c r="BG197" s="24">
        <v>534594</v>
      </c>
      <c r="BH197" s="29">
        <v>0.11380638519316753</v>
      </c>
      <c r="BI197" s="30">
        <v>534594</v>
      </c>
      <c r="BJ197" s="31">
        <v>0.11380638519316753</v>
      </c>
      <c r="BK197" s="27" t="s">
        <v>2622</v>
      </c>
      <c r="BL197" s="21" t="s">
        <v>65</v>
      </c>
      <c r="BM197" s="21" t="s">
        <v>1115</v>
      </c>
      <c r="BN197" s="21" t="s">
        <v>2623</v>
      </c>
      <c r="BO197" s="21">
        <v>620961048</v>
      </c>
      <c r="BP197" s="21" t="s">
        <v>1022</v>
      </c>
    </row>
    <row r="198" spans="1:68" x14ac:dyDescent="0.35">
      <c r="A198" s="37">
        <v>43986.459560185183</v>
      </c>
      <c r="B198" s="36" t="s">
        <v>65</v>
      </c>
      <c r="C198" s="22" t="s">
        <v>65</v>
      </c>
      <c r="D198" s="22" t="s">
        <v>2624</v>
      </c>
      <c r="E198" s="23" t="s">
        <v>985</v>
      </c>
      <c r="F198" s="23" t="s">
        <v>974</v>
      </c>
      <c r="G198" s="23" t="s">
        <v>974</v>
      </c>
      <c r="H198" s="23" t="s">
        <v>974</v>
      </c>
      <c r="I198" s="21" t="s">
        <v>655</v>
      </c>
      <c r="J198" s="21" t="s">
        <v>928</v>
      </c>
      <c r="K198" s="21">
        <v>1</v>
      </c>
      <c r="L198" s="21" t="s">
        <v>2625</v>
      </c>
      <c r="M198" s="21" t="s">
        <v>2626</v>
      </c>
      <c r="N198" s="21" t="s">
        <v>2627</v>
      </c>
      <c r="O198" s="21" t="s">
        <v>2628</v>
      </c>
      <c r="P198" s="21" t="s">
        <v>2629</v>
      </c>
      <c r="Q198" s="21" t="s">
        <v>2630</v>
      </c>
      <c r="R198" s="21" t="s">
        <v>2631</v>
      </c>
      <c r="S198" s="21" t="s">
        <v>2632</v>
      </c>
      <c r="T198" s="24">
        <v>116558</v>
      </c>
      <c r="U198" s="24">
        <v>6000</v>
      </c>
      <c r="V198" s="24">
        <v>0</v>
      </c>
      <c r="W198" s="24">
        <v>0</v>
      </c>
      <c r="X198" s="24">
        <v>0</v>
      </c>
      <c r="Y198" s="24">
        <v>2079</v>
      </c>
      <c r="Z198" s="24">
        <v>0</v>
      </c>
      <c r="AA198" s="24">
        <v>1223</v>
      </c>
      <c r="AB198" s="24">
        <v>0</v>
      </c>
      <c r="AC198" s="24">
        <v>0</v>
      </c>
      <c r="AD198" s="24">
        <v>475</v>
      </c>
      <c r="AE198" s="24">
        <v>0</v>
      </c>
      <c r="AF198" s="24">
        <v>0</v>
      </c>
      <c r="AG198" s="24">
        <v>0</v>
      </c>
      <c r="AH198" s="24">
        <v>0</v>
      </c>
      <c r="AI198" s="24">
        <v>0</v>
      </c>
      <c r="AJ198" s="24">
        <v>9777</v>
      </c>
      <c r="AK198" s="24">
        <v>0</v>
      </c>
      <c r="AL198" s="24">
        <v>0</v>
      </c>
      <c r="AM198" s="24">
        <v>0</v>
      </c>
      <c r="AN198" s="24">
        <v>0</v>
      </c>
      <c r="AO198" s="24">
        <v>0</v>
      </c>
      <c r="AP198" s="24">
        <v>0</v>
      </c>
      <c r="AQ198" s="24">
        <v>0</v>
      </c>
      <c r="AR198" s="24">
        <v>0</v>
      </c>
      <c r="AS198" s="24">
        <v>0</v>
      </c>
      <c r="AT198" s="24">
        <v>0</v>
      </c>
      <c r="AU198" s="24">
        <v>0</v>
      </c>
      <c r="AV198" s="24">
        <v>0</v>
      </c>
      <c r="AW198" s="24">
        <v>0</v>
      </c>
      <c r="AX198" s="24">
        <v>0</v>
      </c>
      <c r="AY198" s="24">
        <v>0</v>
      </c>
      <c r="AZ198" s="24">
        <v>7698</v>
      </c>
      <c r="BA198" s="24">
        <v>1925</v>
      </c>
      <c r="BB198" s="24">
        <v>2079</v>
      </c>
      <c r="BC198" s="24">
        <v>4004</v>
      </c>
      <c r="BD198" s="24">
        <v>4592</v>
      </c>
      <c r="BE198" s="24" t="s">
        <v>1113</v>
      </c>
      <c r="BF198" s="24"/>
      <c r="BG198" s="24">
        <v>8596</v>
      </c>
      <c r="BH198" s="29">
        <v>7.3748691638497565E-2</v>
      </c>
      <c r="BI198" s="30">
        <v>8596</v>
      </c>
      <c r="BJ198" s="31">
        <v>7.3748691638497565E-2</v>
      </c>
      <c r="BK198" s="27" t="s">
        <v>2633</v>
      </c>
      <c r="BL198" s="21" t="s">
        <v>65</v>
      </c>
      <c r="BM198" s="21" t="s">
        <v>1115</v>
      </c>
      <c r="BN198" s="21" t="s">
        <v>2634</v>
      </c>
      <c r="BO198" s="21">
        <v>620917857</v>
      </c>
      <c r="BP198" s="21" t="s">
        <v>1022</v>
      </c>
    </row>
    <row r="199" spans="1:68" x14ac:dyDescent="0.35">
      <c r="A199" s="37">
        <v>43993.673368055563</v>
      </c>
      <c r="B199" s="36" t="s">
        <v>65</v>
      </c>
      <c r="C199" s="22" t="s">
        <v>65</v>
      </c>
      <c r="D199" s="22" t="s">
        <v>2635</v>
      </c>
      <c r="E199" s="23" t="s">
        <v>985</v>
      </c>
      <c r="F199" s="23" t="s">
        <v>974</v>
      </c>
      <c r="G199" s="23" t="s">
        <v>974</v>
      </c>
      <c r="H199" s="23" t="s">
        <v>974</v>
      </c>
      <c r="I199" s="21" t="s">
        <v>661</v>
      </c>
      <c r="J199" s="21" t="s">
        <v>925</v>
      </c>
      <c r="K199" s="21">
        <v>1</v>
      </c>
      <c r="L199" s="21" t="s">
        <v>2636</v>
      </c>
      <c r="M199" s="21" t="s">
        <v>2401</v>
      </c>
      <c r="N199" s="21" t="s">
        <v>2637</v>
      </c>
      <c r="O199" s="21" t="s">
        <v>2638</v>
      </c>
      <c r="P199" s="21" t="s">
        <v>2639</v>
      </c>
      <c r="Q199" s="21" t="s">
        <v>2640</v>
      </c>
      <c r="R199" s="21" t="s">
        <v>2641</v>
      </c>
      <c r="S199" s="21" t="s">
        <v>2642</v>
      </c>
      <c r="T199" s="24">
        <v>73796</v>
      </c>
      <c r="U199" s="24">
        <v>0</v>
      </c>
      <c r="V199" s="24">
        <v>0</v>
      </c>
      <c r="W199" s="24">
        <v>0</v>
      </c>
      <c r="X199" s="24">
        <v>0</v>
      </c>
      <c r="Y199" s="24">
        <v>6000</v>
      </c>
      <c r="Z199" s="24">
        <v>0</v>
      </c>
      <c r="AA199" s="24">
        <v>4500</v>
      </c>
      <c r="AB199" s="24">
        <v>0</v>
      </c>
      <c r="AC199" s="24">
        <v>0</v>
      </c>
      <c r="AD199" s="24">
        <v>20600</v>
      </c>
      <c r="AE199" s="24">
        <v>0</v>
      </c>
      <c r="AF199" s="24">
        <v>0</v>
      </c>
      <c r="AG199" s="24">
        <v>0</v>
      </c>
      <c r="AH199" s="24">
        <v>0</v>
      </c>
      <c r="AI199" s="24">
        <v>0</v>
      </c>
      <c r="AJ199" s="24">
        <v>31100</v>
      </c>
      <c r="AK199" s="24">
        <v>2000</v>
      </c>
      <c r="AL199" s="24">
        <v>0</v>
      </c>
      <c r="AM199" s="24">
        <v>0</v>
      </c>
      <c r="AN199" s="24">
        <v>0</v>
      </c>
      <c r="AO199" s="24">
        <v>0</v>
      </c>
      <c r="AP199" s="24">
        <v>0</v>
      </c>
      <c r="AQ199" s="24">
        <v>0</v>
      </c>
      <c r="AR199" s="24">
        <v>0</v>
      </c>
      <c r="AS199" s="24">
        <v>0</v>
      </c>
      <c r="AT199" s="24">
        <v>2000</v>
      </c>
      <c r="AU199" s="24">
        <v>0</v>
      </c>
      <c r="AV199" s="24">
        <v>0</v>
      </c>
      <c r="AW199" s="24">
        <v>0</v>
      </c>
      <c r="AX199" s="24">
        <v>0</v>
      </c>
      <c r="AY199" s="24">
        <v>0</v>
      </c>
      <c r="AZ199" s="24">
        <v>27100</v>
      </c>
      <c r="BA199" s="24">
        <v>6775</v>
      </c>
      <c r="BB199" s="24">
        <v>6000</v>
      </c>
      <c r="BC199" s="24">
        <v>12775</v>
      </c>
      <c r="BD199" s="24">
        <v>25000</v>
      </c>
      <c r="BE199" s="24" t="s">
        <v>2133</v>
      </c>
      <c r="BF199" s="24"/>
      <c r="BG199" s="24">
        <v>37775</v>
      </c>
      <c r="BH199" s="29">
        <v>0.51188411296005198</v>
      </c>
      <c r="BI199" s="30">
        <v>37775</v>
      </c>
      <c r="BJ199" s="31">
        <v>0.51188411296005198</v>
      </c>
      <c r="BK199" s="27" t="s">
        <v>2643</v>
      </c>
      <c r="BL199" s="21" t="s">
        <v>65</v>
      </c>
      <c r="BM199" s="21" t="s">
        <v>1044</v>
      </c>
      <c r="BN199" s="21" t="s">
        <v>2644</v>
      </c>
      <c r="BO199" s="21">
        <v>623544175</v>
      </c>
      <c r="BP199" s="21" t="s">
        <v>2063</v>
      </c>
    </row>
    <row r="200" spans="1:68" x14ac:dyDescent="0.35">
      <c r="A200" s="37">
        <v>43979.63559027778</v>
      </c>
      <c r="B200" s="40" t="s">
        <v>65</v>
      </c>
      <c r="C200" s="22" t="s">
        <v>65</v>
      </c>
      <c r="D200" s="22"/>
      <c r="E200" s="23" t="s">
        <v>985</v>
      </c>
      <c r="F200" s="23" t="s">
        <v>974</v>
      </c>
      <c r="G200" s="23" t="s">
        <v>974</v>
      </c>
      <c r="H200" s="23" t="s">
        <v>974</v>
      </c>
      <c r="I200" s="21" t="s">
        <v>667</v>
      </c>
      <c r="J200" s="21" t="s">
        <v>925</v>
      </c>
      <c r="K200" s="21">
        <v>1</v>
      </c>
      <c r="L200" s="21" t="s">
        <v>1559</v>
      </c>
      <c r="M200" s="21" t="s">
        <v>2645</v>
      </c>
      <c r="N200" s="21" t="s">
        <v>2646</v>
      </c>
      <c r="O200" s="21" t="s">
        <v>2647</v>
      </c>
      <c r="P200" s="21" t="s">
        <v>2648</v>
      </c>
      <c r="Q200" s="21" t="s">
        <v>2649</v>
      </c>
      <c r="R200" s="21" t="s">
        <v>2650</v>
      </c>
      <c r="S200" s="21" t="s">
        <v>2651</v>
      </c>
      <c r="T200" s="24">
        <v>3750037</v>
      </c>
      <c r="U200" s="24">
        <v>230100</v>
      </c>
      <c r="V200" s="24">
        <v>800</v>
      </c>
      <c r="W200" s="24">
        <v>0</v>
      </c>
      <c r="X200" s="24">
        <v>2500</v>
      </c>
      <c r="Y200" s="24">
        <v>45000</v>
      </c>
      <c r="Z200" s="24">
        <v>8500</v>
      </c>
      <c r="AA200" s="24">
        <v>15000</v>
      </c>
      <c r="AB200" s="24">
        <v>0</v>
      </c>
      <c r="AC200" s="24">
        <v>0</v>
      </c>
      <c r="AD200" s="24">
        <v>158000</v>
      </c>
      <c r="AE200" s="24">
        <v>700000</v>
      </c>
      <c r="AF200" s="24">
        <v>0</v>
      </c>
      <c r="AG200" s="24">
        <v>0</v>
      </c>
      <c r="AH200" s="24">
        <v>0</v>
      </c>
      <c r="AI200" s="24">
        <v>0</v>
      </c>
      <c r="AJ200" s="24">
        <v>1159900</v>
      </c>
      <c r="AK200" s="24">
        <v>8500</v>
      </c>
      <c r="AL200" s="24">
        <v>0</v>
      </c>
      <c r="AM200" s="24">
        <v>0</v>
      </c>
      <c r="AN200" s="24">
        <v>0</v>
      </c>
      <c r="AO200" s="24">
        <v>0</v>
      </c>
      <c r="AP200" s="24">
        <v>0</v>
      </c>
      <c r="AQ200" s="24">
        <v>10000</v>
      </c>
      <c r="AR200" s="24">
        <v>2500</v>
      </c>
      <c r="AS200" s="24">
        <v>0</v>
      </c>
      <c r="AT200" s="24">
        <v>21000</v>
      </c>
      <c r="AU200" s="24">
        <v>0</v>
      </c>
      <c r="AV200" s="24">
        <v>0</v>
      </c>
      <c r="AW200" s="24">
        <v>0</v>
      </c>
      <c r="AX200" s="24">
        <v>0</v>
      </c>
      <c r="AY200" s="24">
        <v>0</v>
      </c>
      <c r="AZ200" s="24">
        <v>435900</v>
      </c>
      <c r="BA200" s="24">
        <v>108975</v>
      </c>
      <c r="BB200" s="24">
        <v>745000</v>
      </c>
      <c r="BC200" s="24">
        <v>853975</v>
      </c>
      <c r="BD200" s="24">
        <v>46025</v>
      </c>
      <c r="BE200" s="24" t="s">
        <v>1031</v>
      </c>
      <c r="BF200" s="24"/>
      <c r="BG200" s="24">
        <v>900000</v>
      </c>
      <c r="BH200" s="29">
        <v>0.23999763202336405</v>
      </c>
      <c r="BI200" s="41">
        <v>900000</v>
      </c>
      <c r="BJ200" s="31">
        <v>0.23999763202336405</v>
      </c>
      <c r="BK200" s="27" t="s">
        <v>2652</v>
      </c>
      <c r="BL200" s="21" t="s">
        <v>65</v>
      </c>
      <c r="BM200" s="21" t="s">
        <v>1115</v>
      </c>
      <c r="BN200" s="21" t="s">
        <v>2653</v>
      </c>
      <c r="BO200" s="21">
        <v>618367535</v>
      </c>
      <c r="BP200" s="21" t="s">
        <v>2063</v>
      </c>
    </row>
    <row r="201" spans="1:68" x14ac:dyDescent="0.35">
      <c r="A201" s="35">
        <v>43979.526365740741</v>
      </c>
      <c r="B201" s="39" t="s">
        <v>972</v>
      </c>
      <c r="C201" s="22" t="s">
        <v>72</v>
      </c>
      <c r="D201" s="22"/>
      <c r="E201" s="23" t="s">
        <v>973</v>
      </c>
      <c r="F201" s="23" t="s">
        <v>975</v>
      </c>
      <c r="G201" s="23" t="s">
        <v>975</v>
      </c>
      <c r="H201" s="23" t="s">
        <v>974</v>
      </c>
      <c r="I201" s="21" t="s">
        <v>669</v>
      </c>
      <c r="J201" s="21" t="s">
        <v>928</v>
      </c>
      <c r="K201" s="21">
        <v>1</v>
      </c>
      <c r="L201" s="21" t="s">
        <v>2654</v>
      </c>
      <c r="M201" s="21" t="s">
        <v>2655</v>
      </c>
      <c r="N201" s="21" t="s">
        <v>2656</v>
      </c>
      <c r="O201" s="21" t="s">
        <v>2657</v>
      </c>
      <c r="P201" s="21" t="s">
        <v>2658</v>
      </c>
      <c r="Q201" s="21" t="s">
        <v>2659</v>
      </c>
      <c r="R201" s="21" t="s">
        <v>2660</v>
      </c>
      <c r="S201" s="21" t="s">
        <v>2661</v>
      </c>
      <c r="T201" s="24">
        <v>58543</v>
      </c>
      <c r="U201" s="24">
        <v>2624</v>
      </c>
      <c r="V201" s="24">
        <v>0</v>
      </c>
      <c r="W201" s="24">
        <v>0</v>
      </c>
      <c r="X201" s="24">
        <v>200</v>
      </c>
      <c r="Y201" s="24">
        <v>0</v>
      </c>
      <c r="Z201" s="24">
        <v>0</v>
      </c>
      <c r="AA201" s="24">
        <v>130</v>
      </c>
      <c r="AB201" s="24">
        <v>0</v>
      </c>
      <c r="AC201" s="24">
        <v>0</v>
      </c>
      <c r="AD201" s="24">
        <v>725</v>
      </c>
      <c r="AE201" s="24">
        <v>0</v>
      </c>
      <c r="AF201" s="24">
        <v>0</v>
      </c>
      <c r="AG201" s="24">
        <v>0</v>
      </c>
      <c r="AH201" s="24">
        <v>0</v>
      </c>
      <c r="AI201" s="24">
        <v>0</v>
      </c>
      <c r="AJ201" s="24">
        <v>3679</v>
      </c>
      <c r="AK201" s="24">
        <v>0</v>
      </c>
      <c r="AL201" s="24">
        <v>0</v>
      </c>
      <c r="AM201" s="24">
        <v>0</v>
      </c>
      <c r="AN201" s="24">
        <v>0</v>
      </c>
      <c r="AO201" s="24">
        <v>0</v>
      </c>
      <c r="AP201" s="24">
        <v>0</v>
      </c>
      <c r="AQ201" s="24">
        <v>2400</v>
      </c>
      <c r="AR201" s="24">
        <v>0</v>
      </c>
      <c r="AS201" s="24">
        <v>0</v>
      </c>
      <c r="AT201" s="24">
        <v>2400</v>
      </c>
      <c r="AU201" s="24">
        <v>0</v>
      </c>
      <c r="AV201" s="24">
        <v>0</v>
      </c>
      <c r="AW201" s="24">
        <v>0</v>
      </c>
      <c r="AX201" s="24">
        <v>0</v>
      </c>
      <c r="AY201" s="24">
        <v>0</v>
      </c>
      <c r="AZ201" s="24">
        <v>6079</v>
      </c>
      <c r="BA201" s="24">
        <v>1520</v>
      </c>
      <c r="BB201" s="24">
        <v>0</v>
      </c>
      <c r="BC201" s="24">
        <v>1520</v>
      </c>
      <c r="BD201" s="24">
        <v>912</v>
      </c>
      <c r="BE201" s="24"/>
      <c r="BF201" s="24"/>
      <c r="BG201" s="24">
        <v>2432</v>
      </c>
      <c r="BH201" s="29">
        <v>4.154211434330321E-2</v>
      </c>
      <c r="BI201" s="30">
        <v>0</v>
      </c>
      <c r="BJ201" s="31">
        <v>0</v>
      </c>
      <c r="BK201" s="27" t="s">
        <v>2662</v>
      </c>
      <c r="BL201" s="21" t="s">
        <v>65</v>
      </c>
      <c r="BM201" s="21" t="s">
        <v>1596</v>
      </c>
      <c r="BN201" s="21" t="s">
        <v>2663</v>
      </c>
      <c r="BO201" s="21">
        <v>618290809</v>
      </c>
      <c r="BP201" s="21" t="s">
        <v>2438</v>
      </c>
    </row>
    <row r="202" spans="1:68" x14ac:dyDescent="0.35">
      <c r="A202" s="35">
        <v>43983.435902777783</v>
      </c>
      <c r="B202" s="40" t="s">
        <v>972</v>
      </c>
      <c r="C202" s="22" t="s">
        <v>72</v>
      </c>
      <c r="D202" s="22"/>
      <c r="E202" s="23" t="s">
        <v>973</v>
      </c>
      <c r="F202" s="23" t="s">
        <v>975</v>
      </c>
      <c r="G202" s="23" t="s">
        <v>975</v>
      </c>
      <c r="H202" s="23" t="s">
        <v>974</v>
      </c>
      <c r="I202" s="21" t="s">
        <v>669</v>
      </c>
      <c r="J202" s="21" t="s">
        <v>928</v>
      </c>
      <c r="K202" s="21">
        <v>1</v>
      </c>
      <c r="L202" s="21" t="s">
        <v>2654</v>
      </c>
      <c r="M202" s="21" t="s">
        <v>2655</v>
      </c>
      <c r="N202" s="21" t="s">
        <v>2656</v>
      </c>
      <c r="O202" s="21" t="s">
        <v>2657</v>
      </c>
      <c r="P202" s="21" t="s">
        <v>2658</v>
      </c>
      <c r="Q202" s="21" t="s">
        <v>2664</v>
      </c>
      <c r="R202" s="21" t="s">
        <v>2660</v>
      </c>
      <c r="S202" s="21" t="s">
        <v>2661</v>
      </c>
      <c r="T202" s="24">
        <v>58543</v>
      </c>
      <c r="U202" s="24">
        <v>2624</v>
      </c>
      <c r="V202" s="24">
        <v>0</v>
      </c>
      <c r="W202" s="24">
        <v>0</v>
      </c>
      <c r="X202" s="24">
        <v>200</v>
      </c>
      <c r="Y202" s="24">
        <v>150</v>
      </c>
      <c r="Z202" s="24">
        <v>0</v>
      </c>
      <c r="AA202" s="24">
        <v>130</v>
      </c>
      <c r="AB202" s="24">
        <v>0</v>
      </c>
      <c r="AC202" s="24">
        <v>0</v>
      </c>
      <c r="AD202" s="24">
        <v>426</v>
      </c>
      <c r="AE202" s="24">
        <v>0</v>
      </c>
      <c r="AF202" s="24">
        <v>0</v>
      </c>
      <c r="AG202" s="24">
        <v>0</v>
      </c>
      <c r="AH202" s="24">
        <v>0</v>
      </c>
      <c r="AI202" s="24">
        <v>0</v>
      </c>
      <c r="AJ202" s="24">
        <v>3530</v>
      </c>
      <c r="AK202" s="24">
        <v>0</v>
      </c>
      <c r="AL202" s="24">
        <v>0</v>
      </c>
      <c r="AM202" s="24">
        <v>0</v>
      </c>
      <c r="AN202" s="24">
        <v>0</v>
      </c>
      <c r="AO202" s="24">
        <v>0</v>
      </c>
      <c r="AP202" s="24">
        <v>0</v>
      </c>
      <c r="AQ202" s="24">
        <v>1900</v>
      </c>
      <c r="AR202" s="24">
        <v>0</v>
      </c>
      <c r="AS202" s="24">
        <v>0</v>
      </c>
      <c r="AT202" s="24">
        <v>1900</v>
      </c>
      <c r="AU202" s="24">
        <v>0</v>
      </c>
      <c r="AV202" s="24">
        <v>0</v>
      </c>
      <c r="AW202" s="24">
        <v>0</v>
      </c>
      <c r="AX202" s="24">
        <v>0</v>
      </c>
      <c r="AY202" s="24">
        <v>0</v>
      </c>
      <c r="AZ202" s="24">
        <v>5280</v>
      </c>
      <c r="BA202" s="24">
        <v>1320</v>
      </c>
      <c r="BB202" s="24">
        <v>150</v>
      </c>
      <c r="BC202" s="24">
        <v>1470</v>
      </c>
      <c r="BD202" s="24">
        <v>3536</v>
      </c>
      <c r="BE202" s="24"/>
      <c r="BF202" s="24"/>
      <c r="BG202" s="24">
        <v>5006</v>
      </c>
      <c r="BH202" s="29">
        <v>8.550979621816443E-2</v>
      </c>
      <c r="BI202" s="30"/>
      <c r="BJ202" s="31">
        <v>0</v>
      </c>
      <c r="BK202" s="27" t="s">
        <v>2665</v>
      </c>
      <c r="BL202" s="21" t="s">
        <v>65</v>
      </c>
      <c r="BM202" s="21" t="s">
        <v>1596</v>
      </c>
      <c r="BN202" s="21" t="s">
        <v>2663</v>
      </c>
      <c r="BO202" s="21">
        <v>619596134</v>
      </c>
      <c r="BP202" s="21" t="s">
        <v>2438</v>
      </c>
    </row>
    <row r="203" spans="1:68" x14ac:dyDescent="0.35">
      <c r="A203" s="37">
        <v>43984.354895833327</v>
      </c>
      <c r="B203" s="36" t="s">
        <v>65</v>
      </c>
      <c r="C203" s="22" t="s">
        <v>65</v>
      </c>
      <c r="D203" s="22"/>
      <c r="E203" s="23" t="s">
        <v>985</v>
      </c>
      <c r="F203" s="23" t="s">
        <v>974</v>
      </c>
      <c r="G203" s="23" t="s">
        <v>974</v>
      </c>
      <c r="H203" s="23" t="s">
        <v>974</v>
      </c>
      <c r="I203" s="21" t="s">
        <v>669</v>
      </c>
      <c r="J203" s="21" t="s">
        <v>928</v>
      </c>
      <c r="K203" s="21">
        <v>1</v>
      </c>
      <c r="L203" s="21" t="s">
        <v>2654</v>
      </c>
      <c r="M203" s="21" t="s">
        <v>2655</v>
      </c>
      <c r="N203" s="21" t="s">
        <v>2656</v>
      </c>
      <c r="O203" s="21" t="s">
        <v>2666</v>
      </c>
      <c r="P203" s="21" t="s">
        <v>2658</v>
      </c>
      <c r="Q203" s="21" t="s">
        <v>2664</v>
      </c>
      <c r="R203" s="21" t="s">
        <v>2660</v>
      </c>
      <c r="S203" s="21" t="s">
        <v>2661</v>
      </c>
      <c r="T203" s="24">
        <v>58543</v>
      </c>
      <c r="U203" s="24">
        <v>2624</v>
      </c>
      <c r="V203" s="24">
        <v>0</v>
      </c>
      <c r="W203" s="24">
        <v>0</v>
      </c>
      <c r="X203" s="24">
        <v>200</v>
      </c>
      <c r="Y203" s="24">
        <v>150</v>
      </c>
      <c r="Z203" s="24">
        <v>0</v>
      </c>
      <c r="AA203" s="24">
        <v>130</v>
      </c>
      <c r="AB203" s="24">
        <v>0</v>
      </c>
      <c r="AC203" s="24">
        <v>0</v>
      </c>
      <c r="AD203" s="24">
        <v>426</v>
      </c>
      <c r="AE203" s="24">
        <v>0</v>
      </c>
      <c r="AF203" s="24">
        <v>0</v>
      </c>
      <c r="AG203" s="24">
        <v>0</v>
      </c>
      <c r="AH203" s="24">
        <v>0</v>
      </c>
      <c r="AI203" s="24">
        <v>0</v>
      </c>
      <c r="AJ203" s="24">
        <v>3530</v>
      </c>
      <c r="AK203" s="24">
        <v>0</v>
      </c>
      <c r="AL203" s="24">
        <v>0</v>
      </c>
      <c r="AM203" s="24">
        <v>0</v>
      </c>
      <c r="AN203" s="24">
        <v>0</v>
      </c>
      <c r="AO203" s="24">
        <v>0</v>
      </c>
      <c r="AP203" s="24">
        <v>0</v>
      </c>
      <c r="AQ203" s="24">
        <v>1900</v>
      </c>
      <c r="AR203" s="24">
        <v>0</v>
      </c>
      <c r="AS203" s="24">
        <v>0</v>
      </c>
      <c r="AT203" s="24">
        <v>1900</v>
      </c>
      <c r="AU203" s="24">
        <v>0</v>
      </c>
      <c r="AV203" s="24">
        <v>0</v>
      </c>
      <c r="AW203" s="24">
        <v>0</v>
      </c>
      <c r="AX203" s="24">
        <v>0</v>
      </c>
      <c r="AY203" s="24">
        <v>0</v>
      </c>
      <c r="AZ203" s="24">
        <v>5280</v>
      </c>
      <c r="BA203" s="24">
        <v>1320</v>
      </c>
      <c r="BB203" s="24">
        <v>150</v>
      </c>
      <c r="BC203" s="24">
        <v>1470</v>
      </c>
      <c r="BD203" s="24">
        <v>3386</v>
      </c>
      <c r="BE203" s="24" t="s">
        <v>1031</v>
      </c>
      <c r="BF203" s="24"/>
      <c r="BG203" s="24">
        <v>4856</v>
      </c>
      <c r="BH203" s="29">
        <v>8.2947576994687661E-2</v>
      </c>
      <c r="BI203" s="30">
        <v>4856</v>
      </c>
      <c r="BJ203" s="31">
        <v>8.2947576994687661E-2</v>
      </c>
      <c r="BK203" s="27" t="s">
        <v>2667</v>
      </c>
      <c r="BL203" s="21" t="s">
        <v>65</v>
      </c>
      <c r="BM203" s="21" t="s">
        <v>1596</v>
      </c>
      <c r="BN203" s="21" t="s">
        <v>2663</v>
      </c>
      <c r="BO203" s="21">
        <v>619981012</v>
      </c>
      <c r="BP203" s="21" t="s">
        <v>2438</v>
      </c>
    </row>
    <row r="204" spans="1:68" x14ac:dyDescent="0.35">
      <c r="A204" s="38">
        <v>43994.626400462963</v>
      </c>
      <c r="B204" s="36" t="s">
        <v>65</v>
      </c>
      <c r="C204" s="22" t="s">
        <v>65</v>
      </c>
      <c r="D204" s="22"/>
      <c r="E204" s="23" t="s">
        <v>985</v>
      </c>
      <c r="F204" s="23" t="s">
        <v>974</v>
      </c>
      <c r="G204" s="23" t="s">
        <v>974</v>
      </c>
      <c r="H204" s="23" t="s">
        <v>974</v>
      </c>
      <c r="I204" s="21" t="s">
        <v>671</v>
      </c>
      <c r="J204" s="21" t="s">
        <v>611</v>
      </c>
      <c r="K204" s="21">
        <v>1</v>
      </c>
      <c r="L204" s="21" t="s">
        <v>1012</v>
      </c>
      <c r="M204" s="21" t="s">
        <v>2668</v>
      </c>
      <c r="N204" s="21" t="s">
        <v>2669</v>
      </c>
      <c r="O204" s="21" t="s">
        <v>2670</v>
      </c>
      <c r="P204" s="21" t="s">
        <v>1012</v>
      </c>
      <c r="Q204" s="21" t="s">
        <v>2668</v>
      </c>
      <c r="R204" s="21" t="s">
        <v>2669</v>
      </c>
      <c r="S204" s="21" t="s">
        <v>2670</v>
      </c>
      <c r="T204" s="24">
        <v>813788</v>
      </c>
      <c r="U204" s="24">
        <v>90550</v>
      </c>
      <c r="V204" s="24">
        <v>195</v>
      </c>
      <c r="W204" s="24">
        <v>0</v>
      </c>
      <c r="X204" s="24">
        <v>1273</v>
      </c>
      <c r="Y204" s="24">
        <v>9500</v>
      </c>
      <c r="Z204" s="24">
        <v>820</v>
      </c>
      <c r="AA204" s="24">
        <v>29936</v>
      </c>
      <c r="AB204" s="24">
        <v>0</v>
      </c>
      <c r="AC204" s="24">
        <v>0</v>
      </c>
      <c r="AD204" s="24">
        <v>8496</v>
      </c>
      <c r="AE204" s="24">
        <v>85447</v>
      </c>
      <c r="AF204" s="24">
        <v>0</v>
      </c>
      <c r="AG204" s="24">
        <v>0</v>
      </c>
      <c r="AH204" s="24">
        <v>0</v>
      </c>
      <c r="AI204" s="24">
        <v>0</v>
      </c>
      <c r="AJ204" s="24">
        <v>226217</v>
      </c>
      <c r="AK204" s="24">
        <v>0</v>
      </c>
      <c r="AL204" s="24">
        <v>0</v>
      </c>
      <c r="AM204" s="24">
        <v>0</v>
      </c>
      <c r="AN204" s="24">
        <v>10045</v>
      </c>
      <c r="AO204" s="24">
        <v>0</v>
      </c>
      <c r="AP204" s="24">
        <v>0</v>
      </c>
      <c r="AQ204" s="24">
        <v>1766</v>
      </c>
      <c r="AR204" s="24">
        <v>40</v>
      </c>
      <c r="AS204" s="24">
        <v>1888</v>
      </c>
      <c r="AT204" s="24">
        <v>13739</v>
      </c>
      <c r="AU204" s="24">
        <v>0</v>
      </c>
      <c r="AV204" s="24">
        <v>0</v>
      </c>
      <c r="AW204" s="24">
        <v>0</v>
      </c>
      <c r="AX204" s="24">
        <v>0</v>
      </c>
      <c r="AY204" s="24">
        <v>0</v>
      </c>
      <c r="AZ204" s="24">
        <v>134964</v>
      </c>
      <c r="BA204" s="24">
        <v>33741</v>
      </c>
      <c r="BB204" s="24">
        <v>104992</v>
      </c>
      <c r="BC204" s="24">
        <v>138733</v>
      </c>
      <c r="BD204" s="24">
        <v>0</v>
      </c>
      <c r="BE204" s="24" t="s">
        <v>988</v>
      </c>
      <c r="BF204" s="24"/>
      <c r="BG204" s="24">
        <v>138733</v>
      </c>
      <c r="BH204" s="29">
        <v>0.17047806062512597</v>
      </c>
      <c r="BI204" s="30">
        <v>138733</v>
      </c>
      <c r="BJ204" s="31">
        <v>0.17047806062512597</v>
      </c>
      <c r="BK204" s="27" t="s">
        <v>2671</v>
      </c>
      <c r="BL204" s="21" t="s">
        <v>65</v>
      </c>
      <c r="BM204" s="21" t="s">
        <v>1056</v>
      </c>
      <c r="BN204" s="21" t="s">
        <v>2672</v>
      </c>
      <c r="BO204" s="21">
        <v>623913342</v>
      </c>
      <c r="BP204" s="21" t="s">
        <v>2673</v>
      </c>
    </row>
    <row r="205" spans="1:68" x14ac:dyDescent="0.35">
      <c r="A205" s="37">
        <v>43984.469178240739</v>
      </c>
      <c r="B205" s="36" t="s">
        <v>972</v>
      </c>
      <c r="C205" s="22" t="s">
        <v>72</v>
      </c>
      <c r="D205" s="22" t="s">
        <v>2674</v>
      </c>
      <c r="E205" s="23" t="s">
        <v>973</v>
      </c>
      <c r="F205" s="23" t="s">
        <v>974</v>
      </c>
      <c r="G205" s="23" t="s">
        <v>975</v>
      </c>
      <c r="H205" s="23" t="s">
        <v>975</v>
      </c>
      <c r="I205" s="21" t="s">
        <v>679</v>
      </c>
      <c r="J205" s="21" t="s">
        <v>307</v>
      </c>
      <c r="K205" s="21">
        <v>1</v>
      </c>
      <c r="L205" s="21" t="s">
        <v>2675</v>
      </c>
      <c r="M205" s="21" t="s">
        <v>1913</v>
      </c>
      <c r="N205" s="21" t="s">
        <v>2676</v>
      </c>
      <c r="O205" s="21" t="s">
        <v>2677</v>
      </c>
      <c r="P205" s="21" t="s">
        <v>1760</v>
      </c>
      <c r="Q205" s="21" t="s">
        <v>2678</v>
      </c>
      <c r="R205" s="21" t="s">
        <v>2679</v>
      </c>
      <c r="S205" s="21" t="s">
        <v>2680</v>
      </c>
      <c r="T205" s="24">
        <v>260976</v>
      </c>
      <c r="U205" s="24">
        <v>7731</v>
      </c>
      <c r="V205" s="24">
        <v>0</v>
      </c>
      <c r="W205" s="24">
        <v>0</v>
      </c>
      <c r="X205" s="24">
        <v>0</v>
      </c>
      <c r="Y205" s="24">
        <v>78018</v>
      </c>
      <c r="Z205" s="24">
        <v>10000</v>
      </c>
      <c r="AA205" s="24">
        <v>17982</v>
      </c>
      <c r="AB205" s="24">
        <v>0</v>
      </c>
      <c r="AC205" s="24">
        <v>0</v>
      </c>
      <c r="AD205" s="24">
        <v>26417</v>
      </c>
      <c r="AE205" s="24">
        <v>52883</v>
      </c>
      <c r="AF205" s="24">
        <v>0</v>
      </c>
      <c r="AG205" s="24">
        <v>0</v>
      </c>
      <c r="AH205" s="24">
        <v>0</v>
      </c>
      <c r="AI205" s="24">
        <v>0</v>
      </c>
      <c r="AJ205" s="24">
        <v>193031</v>
      </c>
      <c r="AK205" s="24">
        <v>0</v>
      </c>
      <c r="AL205" s="24">
        <v>0</v>
      </c>
      <c r="AM205" s="24">
        <v>0</v>
      </c>
      <c r="AN205" s="24">
        <v>320</v>
      </c>
      <c r="AO205" s="24">
        <v>0</v>
      </c>
      <c r="AP205" s="24">
        <v>0</v>
      </c>
      <c r="AQ205" s="24">
        <v>608</v>
      </c>
      <c r="AR205" s="24">
        <v>0</v>
      </c>
      <c r="AS205" s="24">
        <v>0</v>
      </c>
      <c r="AT205" s="24">
        <v>928</v>
      </c>
      <c r="AU205" s="24">
        <v>0</v>
      </c>
      <c r="AV205" s="24">
        <v>0</v>
      </c>
      <c r="AW205" s="24">
        <v>0</v>
      </c>
      <c r="AX205" s="24">
        <v>0</v>
      </c>
      <c r="AY205" s="24">
        <v>0</v>
      </c>
      <c r="AZ205" s="24">
        <v>62738</v>
      </c>
      <c r="BA205" s="24">
        <v>15685</v>
      </c>
      <c r="BB205" s="24">
        <v>131221</v>
      </c>
      <c r="BC205" s="24">
        <v>146906</v>
      </c>
      <c r="BD205" s="24">
        <v>215108</v>
      </c>
      <c r="BE205" s="24"/>
      <c r="BF205" s="24"/>
      <c r="BG205" s="24">
        <v>362014</v>
      </c>
      <c r="BH205" s="29">
        <v>1.387154374348599</v>
      </c>
      <c r="BI205" s="30">
        <v>362014</v>
      </c>
      <c r="BJ205" s="31">
        <v>1.387154374348599</v>
      </c>
      <c r="BK205" s="27" t="s">
        <v>2681</v>
      </c>
      <c r="BL205" s="21" t="s">
        <v>65</v>
      </c>
      <c r="BM205" s="21" t="s">
        <v>1115</v>
      </c>
      <c r="BN205" s="21" t="s">
        <v>2682</v>
      </c>
      <c r="BO205" s="21">
        <v>620046758</v>
      </c>
      <c r="BP205" s="21" t="s">
        <v>1623</v>
      </c>
    </row>
    <row r="206" spans="1:68" x14ac:dyDescent="0.35">
      <c r="A206" s="37">
        <v>43993.774687500001</v>
      </c>
      <c r="B206" s="36" t="s">
        <v>72</v>
      </c>
      <c r="C206" s="22" t="s">
        <v>72</v>
      </c>
      <c r="D206" s="22"/>
      <c r="E206" s="23" t="s">
        <v>973</v>
      </c>
      <c r="F206" s="23" t="s">
        <v>974</v>
      </c>
      <c r="G206" s="23" t="s">
        <v>975</v>
      </c>
      <c r="H206" s="23" t="s">
        <v>975</v>
      </c>
      <c r="I206" s="21" t="s">
        <v>679</v>
      </c>
      <c r="J206" s="21" t="s">
        <v>307</v>
      </c>
      <c r="K206" s="21">
        <v>1</v>
      </c>
      <c r="L206" s="21" t="s">
        <v>2675</v>
      </c>
      <c r="M206" s="21" t="s">
        <v>1913</v>
      </c>
      <c r="N206" s="21" t="s">
        <v>2676</v>
      </c>
      <c r="O206" s="21" t="s">
        <v>2677</v>
      </c>
      <c r="P206" s="21" t="s">
        <v>2683</v>
      </c>
      <c r="Q206" s="21" t="s">
        <v>2678</v>
      </c>
      <c r="R206" s="21" t="s">
        <v>2679</v>
      </c>
      <c r="S206" s="21" t="s">
        <v>2680</v>
      </c>
      <c r="T206" s="24">
        <v>260976</v>
      </c>
      <c r="U206" s="24">
        <v>45551</v>
      </c>
      <c r="V206" s="24">
        <v>0</v>
      </c>
      <c r="W206" s="24">
        <v>0</v>
      </c>
      <c r="X206" s="24">
        <v>0</v>
      </c>
      <c r="Y206" s="24">
        <v>91000</v>
      </c>
      <c r="Z206" s="24">
        <v>0</v>
      </c>
      <c r="AA206" s="24">
        <v>28463</v>
      </c>
      <c r="AB206" s="24">
        <v>0</v>
      </c>
      <c r="AC206" s="24">
        <v>0</v>
      </c>
      <c r="AD206" s="24">
        <v>27582</v>
      </c>
      <c r="AE206" s="24">
        <v>80273</v>
      </c>
      <c r="AF206" s="24">
        <v>0</v>
      </c>
      <c r="AG206" s="24">
        <v>25000</v>
      </c>
      <c r="AH206" s="24">
        <v>0</v>
      </c>
      <c r="AI206" s="24">
        <v>0</v>
      </c>
      <c r="AJ206" s="24">
        <v>297869</v>
      </c>
      <c r="AK206" s="24">
        <v>0</v>
      </c>
      <c r="AL206" s="24">
        <v>0</v>
      </c>
      <c r="AM206" s="24">
        <v>0</v>
      </c>
      <c r="AN206" s="24">
        <v>0</v>
      </c>
      <c r="AO206" s="24">
        <v>0</v>
      </c>
      <c r="AP206" s="24">
        <v>0</v>
      </c>
      <c r="AQ206" s="24">
        <v>676</v>
      </c>
      <c r="AR206" s="24">
        <v>8000</v>
      </c>
      <c r="AS206" s="24">
        <v>0</v>
      </c>
      <c r="AT206" s="24">
        <v>8676</v>
      </c>
      <c r="AU206" s="24">
        <v>0</v>
      </c>
      <c r="AV206" s="24">
        <v>0</v>
      </c>
      <c r="AW206" s="24">
        <v>50000</v>
      </c>
      <c r="AX206" s="24">
        <v>0</v>
      </c>
      <c r="AY206" s="24">
        <v>50000</v>
      </c>
      <c r="AZ206" s="24">
        <v>110272</v>
      </c>
      <c r="BA206" s="24">
        <v>27568</v>
      </c>
      <c r="BB206" s="24">
        <v>246273</v>
      </c>
      <c r="BC206" s="24">
        <v>273841</v>
      </c>
      <c r="BD206" s="24">
        <v>273875</v>
      </c>
      <c r="BE206" s="24"/>
      <c r="BF206" s="24"/>
      <c r="BG206" s="24">
        <v>547716</v>
      </c>
      <c r="BH206" s="29">
        <v>2.0987217215376126</v>
      </c>
      <c r="BI206" s="30">
        <v>547716</v>
      </c>
      <c r="BJ206" s="31">
        <v>2.0987217215376126</v>
      </c>
      <c r="BK206" s="27" t="s">
        <v>2684</v>
      </c>
      <c r="BL206" s="21" t="s">
        <v>65</v>
      </c>
      <c r="BM206" s="21" t="s">
        <v>1044</v>
      </c>
      <c r="BN206" s="21" t="s">
        <v>2682</v>
      </c>
      <c r="BO206" s="21">
        <v>623593010</v>
      </c>
      <c r="BP206" s="21" t="s">
        <v>1623</v>
      </c>
    </row>
    <row r="207" spans="1:68" x14ac:dyDescent="0.35">
      <c r="A207" s="37">
        <v>43987.625787037039</v>
      </c>
      <c r="B207" s="36" t="s">
        <v>65</v>
      </c>
      <c r="C207" s="22" t="s">
        <v>65</v>
      </c>
      <c r="D207" s="22"/>
      <c r="E207" s="23" t="s">
        <v>973</v>
      </c>
      <c r="F207" s="23" t="s">
        <v>975</v>
      </c>
      <c r="G207" s="23" t="s">
        <v>974</v>
      </c>
      <c r="H207" s="23" t="s">
        <v>974</v>
      </c>
      <c r="I207" s="21" t="s">
        <v>681</v>
      </c>
      <c r="J207" s="21" t="s">
        <v>611</v>
      </c>
      <c r="K207" s="21">
        <v>1</v>
      </c>
      <c r="L207" s="21" t="s">
        <v>1679</v>
      </c>
      <c r="M207" s="21" t="s">
        <v>2685</v>
      </c>
      <c r="N207" s="21" t="s">
        <v>2686</v>
      </c>
      <c r="O207" s="21" t="s">
        <v>2687</v>
      </c>
      <c r="P207" s="21" t="s">
        <v>1125</v>
      </c>
      <c r="Q207" s="21" t="s">
        <v>2688</v>
      </c>
      <c r="R207" s="21" t="s">
        <v>2689</v>
      </c>
      <c r="S207" s="21" t="s">
        <v>2690</v>
      </c>
      <c r="T207" s="24">
        <v>8338902</v>
      </c>
      <c r="U207" s="24">
        <v>1407647</v>
      </c>
      <c r="V207" s="24">
        <v>0</v>
      </c>
      <c r="W207" s="24">
        <v>0</v>
      </c>
      <c r="X207" s="24">
        <v>0</v>
      </c>
      <c r="Y207" s="24">
        <v>300000</v>
      </c>
      <c r="Z207" s="24">
        <v>0</v>
      </c>
      <c r="AA207" s="24">
        <v>350000</v>
      </c>
      <c r="AB207" s="24">
        <v>0</v>
      </c>
      <c r="AC207" s="24">
        <v>0</v>
      </c>
      <c r="AD207" s="24">
        <v>250000</v>
      </c>
      <c r="AE207" s="24">
        <v>3111360</v>
      </c>
      <c r="AF207" s="24">
        <v>0</v>
      </c>
      <c r="AG207" s="24">
        <v>0</v>
      </c>
      <c r="AH207" s="24">
        <v>0</v>
      </c>
      <c r="AI207" s="24">
        <v>0</v>
      </c>
      <c r="AJ207" s="24">
        <v>5419007</v>
      </c>
      <c r="AK207" s="24">
        <v>0</v>
      </c>
      <c r="AL207" s="24">
        <v>0</v>
      </c>
      <c r="AM207" s="24">
        <v>1415171</v>
      </c>
      <c r="AN207" s="24">
        <v>250000</v>
      </c>
      <c r="AO207" s="24">
        <v>0</v>
      </c>
      <c r="AP207" s="24">
        <v>0</v>
      </c>
      <c r="AQ207" s="24">
        <v>125000</v>
      </c>
      <c r="AR207" s="24">
        <v>0</v>
      </c>
      <c r="AS207" s="24">
        <v>100000</v>
      </c>
      <c r="AT207" s="24">
        <v>1890171</v>
      </c>
      <c r="AU207" s="24">
        <v>0</v>
      </c>
      <c r="AV207" s="24">
        <v>0</v>
      </c>
      <c r="AW207" s="24">
        <v>1388869</v>
      </c>
      <c r="AX207" s="24">
        <v>0</v>
      </c>
      <c r="AY207" s="24">
        <v>1388869</v>
      </c>
      <c r="AZ207" s="24">
        <v>3647818</v>
      </c>
      <c r="BA207" s="24">
        <v>911955</v>
      </c>
      <c r="BB207" s="24">
        <v>5050229</v>
      </c>
      <c r="BC207" s="24">
        <v>5962184</v>
      </c>
      <c r="BD207" s="24">
        <v>750000</v>
      </c>
      <c r="BE207" s="24" t="s">
        <v>988</v>
      </c>
      <c r="BF207" s="24"/>
      <c r="BG207" s="24">
        <v>0</v>
      </c>
      <c r="BH207" s="29">
        <v>0</v>
      </c>
      <c r="BI207" s="30">
        <v>6712184</v>
      </c>
      <c r="BJ207" s="31">
        <v>0.80492419745429311</v>
      </c>
      <c r="BK207" s="27" t="s">
        <v>2691</v>
      </c>
      <c r="BL207" s="21" t="s">
        <v>65</v>
      </c>
      <c r="BM207" s="21" t="s">
        <v>1115</v>
      </c>
      <c r="BN207" s="21" t="s">
        <v>2692</v>
      </c>
      <c r="BO207" s="21">
        <v>621408621</v>
      </c>
      <c r="BP207" s="21" t="s">
        <v>1470</v>
      </c>
    </row>
    <row r="208" spans="1:68" x14ac:dyDescent="0.35">
      <c r="A208" s="38">
        <v>43994.590300925927</v>
      </c>
      <c r="B208" s="36" t="s">
        <v>65</v>
      </c>
      <c r="C208" s="22" t="s">
        <v>65</v>
      </c>
      <c r="D208" s="22" t="s">
        <v>1070</v>
      </c>
      <c r="E208" s="23" t="s">
        <v>985</v>
      </c>
      <c r="F208" s="23" t="s">
        <v>974</v>
      </c>
      <c r="G208" s="23" t="s">
        <v>974</v>
      </c>
      <c r="H208" s="23" t="s">
        <v>974</v>
      </c>
      <c r="I208" s="21" t="s">
        <v>683</v>
      </c>
      <c r="J208" s="21" t="s">
        <v>611</v>
      </c>
      <c r="K208" s="21">
        <v>1</v>
      </c>
      <c r="L208" s="21" t="s">
        <v>1091</v>
      </c>
      <c r="M208" s="21" t="s">
        <v>2658</v>
      </c>
      <c r="N208" s="21" t="s">
        <v>2693</v>
      </c>
      <c r="O208" s="21" t="s">
        <v>2694</v>
      </c>
      <c r="P208" s="21" t="s">
        <v>1091</v>
      </c>
      <c r="Q208" s="21" t="s">
        <v>2658</v>
      </c>
      <c r="R208" s="21" t="s">
        <v>2693</v>
      </c>
      <c r="S208" s="21" t="s">
        <v>2694</v>
      </c>
      <c r="T208" s="24">
        <v>3032793</v>
      </c>
      <c r="U208" s="24">
        <v>104445</v>
      </c>
      <c r="V208" s="24">
        <v>4058</v>
      </c>
      <c r="W208" s="24">
        <v>0</v>
      </c>
      <c r="X208" s="24">
        <v>2500</v>
      </c>
      <c r="Y208" s="24">
        <v>15225</v>
      </c>
      <c r="Z208" s="24">
        <v>100</v>
      </c>
      <c r="AA208" s="24">
        <v>57200</v>
      </c>
      <c r="AB208" s="24">
        <v>125100</v>
      </c>
      <c r="AC208" s="24">
        <v>0</v>
      </c>
      <c r="AD208" s="24">
        <v>60000</v>
      </c>
      <c r="AE208" s="24">
        <v>3900</v>
      </c>
      <c r="AF208" s="24">
        <v>0</v>
      </c>
      <c r="AG208" s="24">
        <v>0</v>
      </c>
      <c r="AH208" s="24">
        <v>0</v>
      </c>
      <c r="AI208" s="24">
        <v>0</v>
      </c>
      <c r="AJ208" s="24">
        <v>372528</v>
      </c>
      <c r="AK208" s="24">
        <v>4950</v>
      </c>
      <c r="AL208" s="24">
        <v>0</v>
      </c>
      <c r="AM208" s="24">
        <v>0</v>
      </c>
      <c r="AN208" s="24">
        <v>0</v>
      </c>
      <c r="AO208" s="24">
        <v>0</v>
      </c>
      <c r="AP208" s="24">
        <v>0</v>
      </c>
      <c r="AQ208" s="24">
        <v>23000</v>
      </c>
      <c r="AR208" s="24">
        <v>16400</v>
      </c>
      <c r="AS208" s="24">
        <v>50</v>
      </c>
      <c r="AT208" s="24">
        <v>44400</v>
      </c>
      <c r="AU208" s="24">
        <v>0</v>
      </c>
      <c r="AV208" s="24">
        <v>175</v>
      </c>
      <c r="AW208" s="24">
        <v>0</v>
      </c>
      <c r="AX208" s="24">
        <v>0</v>
      </c>
      <c r="AY208" s="24">
        <v>175</v>
      </c>
      <c r="AZ208" s="24">
        <v>272703</v>
      </c>
      <c r="BA208" s="24">
        <v>68176</v>
      </c>
      <c r="BB208" s="24">
        <v>144400</v>
      </c>
      <c r="BC208" s="24">
        <v>212576</v>
      </c>
      <c r="BD208" s="24">
        <v>341700</v>
      </c>
      <c r="BE208" s="24" t="s">
        <v>988</v>
      </c>
      <c r="BF208" s="24"/>
      <c r="BG208" s="24">
        <v>554276</v>
      </c>
      <c r="BH208" s="29">
        <v>0.18276090719017091</v>
      </c>
      <c r="BI208" s="30">
        <v>554276</v>
      </c>
      <c r="BJ208" s="31">
        <v>0.18276090719017091</v>
      </c>
      <c r="BK208" s="27" t="s">
        <v>2695</v>
      </c>
      <c r="BL208" s="21" t="s">
        <v>65</v>
      </c>
      <c r="BM208" s="21" t="s">
        <v>1235</v>
      </c>
      <c r="BN208" s="21" t="s">
        <v>2696</v>
      </c>
      <c r="BO208" s="21">
        <v>623894256</v>
      </c>
      <c r="BP208" s="21" t="s">
        <v>2697</v>
      </c>
    </row>
    <row r="209" spans="1:68" x14ac:dyDescent="0.35">
      <c r="A209" s="37">
        <v>43995.45275462963</v>
      </c>
      <c r="B209" s="36" t="s">
        <v>65</v>
      </c>
      <c r="C209" s="22" t="s">
        <v>65</v>
      </c>
      <c r="D209" s="22"/>
      <c r="E209" s="23" t="s">
        <v>985</v>
      </c>
      <c r="F209" s="23" t="s">
        <v>974</v>
      </c>
      <c r="G209" s="23" t="s">
        <v>974</v>
      </c>
      <c r="H209" s="23" t="s">
        <v>974</v>
      </c>
      <c r="I209" s="21" t="s">
        <v>685</v>
      </c>
      <c r="J209" s="21" t="s">
        <v>923</v>
      </c>
      <c r="K209" s="21">
        <v>1</v>
      </c>
      <c r="L209" s="21" t="s">
        <v>2698</v>
      </c>
      <c r="M209" s="21" t="s">
        <v>2699</v>
      </c>
      <c r="N209" s="21" t="s">
        <v>2700</v>
      </c>
      <c r="O209" s="21" t="s">
        <v>2701</v>
      </c>
      <c r="P209" s="21" t="s">
        <v>2698</v>
      </c>
      <c r="Q209" s="21" t="s">
        <v>2699</v>
      </c>
      <c r="R209" s="21" t="s">
        <v>2700</v>
      </c>
      <c r="S209" s="21" t="s">
        <v>2701</v>
      </c>
      <c r="T209" s="24">
        <v>1261944</v>
      </c>
      <c r="U209" s="24">
        <v>30000</v>
      </c>
      <c r="V209" s="24">
        <v>0</v>
      </c>
      <c r="W209" s="24">
        <v>0</v>
      </c>
      <c r="X209" s="24">
        <v>25000</v>
      </c>
      <c r="Y209" s="24">
        <v>30000</v>
      </c>
      <c r="Z209" s="24">
        <v>5000</v>
      </c>
      <c r="AA209" s="24">
        <v>12000</v>
      </c>
      <c r="AB209" s="24">
        <v>5000</v>
      </c>
      <c r="AC209" s="24">
        <v>0</v>
      </c>
      <c r="AD209" s="24">
        <v>20000</v>
      </c>
      <c r="AE209" s="24">
        <v>0</v>
      </c>
      <c r="AF209" s="24">
        <v>0</v>
      </c>
      <c r="AG209" s="24">
        <v>0</v>
      </c>
      <c r="AH209" s="24">
        <v>0</v>
      </c>
      <c r="AI209" s="24">
        <v>0</v>
      </c>
      <c r="AJ209" s="24">
        <v>127000</v>
      </c>
      <c r="AK209" s="24">
        <v>0</v>
      </c>
      <c r="AL209" s="24">
        <v>0</v>
      </c>
      <c r="AM209" s="24">
        <v>3000</v>
      </c>
      <c r="AN209" s="24">
        <v>0</v>
      </c>
      <c r="AO209" s="24">
        <v>500</v>
      </c>
      <c r="AP209" s="24">
        <v>0</v>
      </c>
      <c r="AQ209" s="24">
        <v>0</v>
      </c>
      <c r="AR209" s="24">
        <v>500</v>
      </c>
      <c r="AS209" s="24">
        <v>0</v>
      </c>
      <c r="AT209" s="24">
        <v>4000</v>
      </c>
      <c r="AU209" s="24">
        <v>0</v>
      </c>
      <c r="AV209" s="24">
        <v>0</v>
      </c>
      <c r="AW209" s="24">
        <v>0</v>
      </c>
      <c r="AX209" s="24">
        <v>0</v>
      </c>
      <c r="AY209" s="24">
        <v>0</v>
      </c>
      <c r="AZ209" s="24">
        <v>96000</v>
      </c>
      <c r="BA209" s="24">
        <v>24000</v>
      </c>
      <c r="BB209" s="24">
        <v>35000</v>
      </c>
      <c r="BC209" s="24">
        <v>59000</v>
      </c>
      <c r="BD209" s="24">
        <v>0</v>
      </c>
      <c r="BE209" s="24"/>
      <c r="BF209" s="24"/>
      <c r="BG209" s="24">
        <v>59000</v>
      </c>
      <c r="BH209" s="29">
        <v>4.6753263219287071E-2</v>
      </c>
      <c r="BI209" s="30">
        <v>59000</v>
      </c>
      <c r="BJ209" s="31">
        <v>4.6753263219287071E-2</v>
      </c>
      <c r="BK209" s="27" t="s">
        <v>2702</v>
      </c>
      <c r="BL209" s="21" t="s">
        <v>65</v>
      </c>
      <c r="BM209" s="21" t="s">
        <v>1044</v>
      </c>
      <c r="BN209" s="21" t="s">
        <v>2703</v>
      </c>
      <c r="BO209" s="21">
        <v>624173640</v>
      </c>
      <c r="BP209" s="21" t="s">
        <v>2704</v>
      </c>
    </row>
    <row r="210" spans="1:68" x14ac:dyDescent="0.35">
      <c r="A210" s="37">
        <v>43986.604027777779</v>
      </c>
      <c r="B210" s="36" t="s">
        <v>65</v>
      </c>
      <c r="C210" s="22" t="s">
        <v>65</v>
      </c>
      <c r="D210" s="22"/>
      <c r="E210" s="23" t="s">
        <v>985</v>
      </c>
      <c r="F210" s="23" t="s">
        <v>974</v>
      </c>
      <c r="G210" s="23" t="s">
        <v>974</v>
      </c>
      <c r="H210" s="23" t="s">
        <v>974</v>
      </c>
      <c r="I210" s="21" t="s">
        <v>689</v>
      </c>
      <c r="J210" s="21" t="s">
        <v>923</v>
      </c>
      <c r="K210" s="21">
        <v>1</v>
      </c>
      <c r="L210" s="21" t="s">
        <v>2705</v>
      </c>
      <c r="M210" s="21" t="s">
        <v>2706</v>
      </c>
      <c r="N210" s="21" t="s">
        <v>2707</v>
      </c>
      <c r="O210" s="21" t="s">
        <v>2708</v>
      </c>
      <c r="P210" s="21" t="s">
        <v>2705</v>
      </c>
      <c r="Q210" s="21" t="s">
        <v>2706</v>
      </c>
      <c r="R210" s="21" t="s">
        <v>2707</v>
      </c>
      <c r="S210" s="21" t="s">
        <v>2708</v>
      </c>
      <c r="T210" s="24">
        <v>1081377</v>
      </c>
      <c r="U210" s="24">
        <v>30800</v>
      </c>
      <c r="V210" s="24">
        <v>45000</v>
      </c>
      <c r="W210" s="24">
        <v>1200</v>
      </c>
      <c r="X210" s="24">
        <v>0</v>
      </c>
      <c r="Y210" s="24">
        <v>250250</v>
      </c>
      <c r="Z210" s="24">
        <v>0</v>
      </c>
      <c r="AA210" s="24">
        <v>53499</v>
      </c>
      <c r="AB210" s="24">
        <v>0</v>
      </c>
      <c r="AC210" s="24">
        <v>0</v>
      </c>
      <c r="AD210" s="24">
        <v>111950</v>
      </c>
      <c r="AE210" s="24">
        <v>0</v>
      </c>
      <c r="AF210" s="24">
        <v>0</v>
      </c>
      <c r="AG210" s="24">
        <v>0</v>
      </c>
      <c r="AH210" s="24">
        <v>0</v>
      </c>
      <c r="AI210" s="24">
        <v>0</v>
      </c>
      <c r="AJ210" s="24">
        <v>492699</v>
      </c>
      <c r="AK210" s="24">
        <v>0</v>
      </c>
      <c r="AL210" s="24">
        <v>0</v>
      </c>
      <c r="AM210" s="24">
        <v>0</v>
      </c>
      <c r="AN210" s="24">
        <v>0</v>
      </c>
      <c r="AO210" s="24">
        <v>0</v>
      </c>
      <c r="AP210" s="24">
        <v>0</v>
      </c>
      <c r="AQ210" s="24">
        <v>14500</v>
      </c>
      <c r="AR210" s="24">
        <v>0</v>
      </c>
      <c r="AS210" s="24">
        <v>0</v>
      </c>
      <c r="AT210" s="24">
        <v>14500</v>
      </c>
      <c r="AU210" s="24">
        <v>0</v>
      </c>
      <c r="AV210" s="24">
        <v>0</v>
      </c>
      <c r="AW210" s="24">
        <v>0</v>
      </c>
      <c r="AX210" s="24">
        <v>0</v>
      </c>
      <c r="AY210" s="24">
        <v>0</v>
      </c>
      <c r="AZ210" s="24">
        <v>256949</v>
      </c>
      <c r="BA210" s="24">
        <v>64237</v>
      </c>
      <c r="BB210" s="24">
        <v>250250</v>
      </c>
      <c r="BC210" s="24">
        <v>314487</v>
      </c>
      <c r="BD210" s="24">
        <v>112000</v>
      </c>
      <c r="BE210" s="24" t="s">
        <v>988</v>
      </c>
      <c r="BF210" s="24"/>
      <c r="BG210" s="24">
        <v>426487</v>
      </c>
      <c r="BH210" s="29">
        <v>0.3943925199074883</v>
      </c>
      <c r="BI210" s="30">
        <v>426487</v>
      </c>
      <c r="BJ210" s="31">
        <v>0.3943925199074883</v>
      </c>
      <c r="BK210" s="27" t="s">
        <v>2709</v>
      </c>
      <c r="BL210" s="21" t="s">
        <v>65</v>
      </c>
      <c r="BM210" s="21" t="s">
        <v>1235</v>
      </c>
      <c r="BN210" s="21" t="s">
        <v>2710</v>
      </c>
      <c r="BO210" s="21">
        <v>621001167</v>
      </c>
      <c r="BP210" s="21" t="s">
        <v>2711</v>
      </c>
    </row>
    <row r="211" spans="1:68" x14ac:dyDescent="0.35">
      <c r="A211" s="37">
        <v>43993.653819444437</v>
      </c>
      <c r="B211" s="36" t="s">
        <v>65</v>
      </c>
      <c r="C211" s="22" t="s">
        <v>65</v>
      </c>
      <c r="D211" s="22" t="s">
        <v>1070</v>
      </c>
      <c r="E211" s="23" t="s">
        <v>985</v>
      </c>
      <c r="F211" s="23" t="s">
        <v>974</v>
      </c>
      <c r="G211" s="23" t="s">
        <v>974</v>
      </c>
      <c r="H211" s="23" t="s">
        <v>974</v>
      </c>
      <c r="I211" s="21" t="s">
        <v>691</v>
      </c>
      <c r="J211" s="21" t="s">
        <v>933</v>
      </c>
      <c r="K211" s="21">
        <v>1</v>
      </c>
      <c r="L211" s="21" t="s">
        <v>1768</v>
      </c>
      <c r="M211" s="21" t="s">
        <v>2712</v>
      </c>
      <c r="N211" s="21" t="s">
        <v>2713</v>
      </c>
      <c r="O211" s="21" t="s">
        <v>2714</v>
      </c>
      <c r="P211" s="21" t="s">
        <v>1091</v>
      </c>
      <c r="Q211" s="21" t="s">
        <v>2715</v>
      </c>
      <c r="R211" s="21" t="s">
        <v>2716</v>
      </c>
      <c r="S211" s="21" t="s">
        <v>2717</v>
      </c>
      <c r="T211" s="24">
        <v>4745274</v>
      </c>
      <c r="U211" s="24">
        <v>224139</v>
      </c>
      <c r="V211" s="24">
        <v>0</v>
      </c>
      <c r="W211" s="24">
        <v>0</v>
      </c>
      <c r="X211" s="24">
        <v>72490</v>
      </c>
      <c r="Y211" s="24">
        <v>52938</v>
      </c>
      <c r="Z211" s="24">
        <v>5000</v>
      </c>
      <c r="AA211" s="24">
        <v>54283</v>
      </c>
      <c r="AB211" s="24">
        <v>5038</v>
      </c>
      <c r="AC211" s="24">
        <v>0</v>
      </c>
      <c r="AD211" s="24">
        <v>267598</v>
      </c>
      <c r="AE211" s="24">
        <v>0</v>
      </c>
      <c r="AF211" s="24">
        <v>0</v>
      </c>
      <c r="AG211" s="24">
        <v>0</v>
      </c>
      <c r="AH211" s="24">
        <v>0</v>
      </c>
      <c r="AI211" s="24">
        <v>0</v>
      </c>
      <c r="AJ211" s="24">
        <v>681486</v>
      </c>
      <c r="AK211" s="24">
        <v>0</v>
      </c>
      <c r="AL211" s="24">
        <v>0</v>
      </c>
      <c r="AM211" s="24">
        <v>545681</v>
      </c>
      <c r="AN211" s="24">
        <v>49764</v>
      </c>
      <c r="AO211" s="24">
        <v>0</v>
      </c>
      <c r="AP211" s="24">
        <v>0</v>
      </c>
      <c r="AQ211" s="24">
        <v>30887</v>
      </c>
      <c r="AR211" s="24">
        <v>0</v>
      </c>
      <c r="AS211" s="24">
        <v>0</v>
      </c>
      <c r="AT211" s="24">
        <v>626332</v>
      </c>
      <c r="AU211" s="24">
        <v>0</v>
      </c>
      <c r="AV211" s="24">
        <v>0</v>
      </c>
      <c r="AW211" s="24">
        <v>0</v>
      </c>
      <c r="AX211" s="24">
        <v>0</v>
      </c>
      <c r="AY211" s="24">
        <v>0</v>
      </c>
      <c r="AZ211" s="24">
        <v>1200078</v>
      </c>
      <c r="BA211" s="24">
        <v>300020</v>
      </c>
      <c r="BB211" s="24">
        <v>107740</v>
      </c>
      <c r="BC211" s="24">
        <v>407760</v>
      </c>
      <c r="BD211" s="24">
        <v>8385</v>
      </c>
      <c r="BE211" s="24"/>
      <c r="BF211" s="24"/>
      <c r="BG211" s="24">
        <v>416145</v>
      </c>
      <c r="BH211" s="29">
        <v>8.7696727312269004E-2</v>
      </c>
      <c r="BI211" s="30">
        <v>416145</v>
      </c>
      <c r="BJ211" s="31">
        <v>8.7696727312269004E-2</v>
      </c>
      <c r="BK211" s="27" t="s">
        <v>2718</v>
      </c>
      <c r="BL211" s="21" t="s">
        <v>65</v>
      </c>
      <c r="BM211" s="21" t="s">
        <v>1044</v>
      </c>
      <c r="BN211" s="21" t="s">
        <v>2719</v>
      </c>
      <c r="BO211" s="21">
        <v>623532837</v>
      </c>
      <c r="BP211" s="21" t="s">
        <v>2720</v>
      </c>
    </row>
    <row r="212" spans="1:68" x14ac:dyDescent="0.35">
      <c r="A212" s="38">
        <v>43994.55232638889</v>
      </c>
      <c r="B212" s="36" t="s">
        <v>65</v>
      </c>
      <c r="C212" s="22" t="s">
        <v>65</v>
      </c>
      <c r="D212" s="22"/>
      <c r="E212" s="23" t="s">
        <v>985</v>
      </c>
      <c r="F212" s="23" t="s">
        <v>974</v>
      </c>
      <c r="G212" s="23" t="s">
        <v>974</v>
      </c>
      <c r="H212" s="23" t="s">
        <v>974</v>
      </c>
      <c r="I212" s="21" t="s">
        <v>693</v>
      </c>
      <c r="J212" s="21" t="s">
        <v>925</v>
      </c>
      <c r="K212" s="21">
        <v>1</v>
      </c>
      <c r="L212" s="21" t="s">
        <v>2721</v>
      </c>
      <c r="M212" s="21" t="s">
        <v>2722</v>
      </c>
      <c r="N212" s="21" t="s">
        <v>2723</v>
      </c>
      <c r="O212" s="21" t="s">
        <v>2724</v>
      </c>
      <c r="P212" s="21" t="s">
        <v>2721</v>
      </c>
      <c r="Q212" s="21" t="s">
        <v>2722</v>
      </c>
      <c r="R212" s="21" t="s">
        <v>2723</v>
      </c>
      <c r="S212" s="21" t="s">
        <v>2725</v>
      </c>
      <c r="T212" s="24">
        <v>125374</v>
      </c>
      <c r="U212" s="24">
        <v>0</v>
      </c>
      <c r="V212" s="24">
        <v>0</v>
      </c>
      <c r="W212" s="24">
        <v>0</v>
      </c>
      <c r="X212" s="24">
        <v>0</v>
      </c>
      <c r="Y212" s="24">
        <v>500</v>
      </c>
      <c r="Z212" s="24">
        <v>0</v>
      </c>
      <c r="AA212" s="24">
        <v>0</v>
      </c>
      <c r="AB212" s="24">
        <v>0</v>
      </c>
      <c r="AC212" s="24">
        <v>0</v>
      </c>
      <c r="AD212" s="24">
        <v>7000</v>
      </c>
      <c r="AE212" s="24">
        <v>0</v>
      </c>
      <c r="AF212" s="24">
        <v>0</v>
      </c>
      <c r="AG212" s="24">
        <v>10000</v>
      </c>
      <c r="AH212" s="24">
        <v>0</v>
      </c>
      <c r="AI212" s="24">
        <v>0</v>
      </c>
      <c r="AJ212" s="24">
        <v>17500</v>
      </c>
      <c r="AK212" s="24">
        <v>0</v>
      </c>
      <c r="AL212" s="24">
        <v>0</v>
      </c>
      <c r="AM212" s="24">
        <v>0</v>
      </c>
      <c r="AN212" s="24">
        <v>5000</v>
      </c>
      <c r="AO212" s="24">
        <v>0</v>
      </c>
      <c r="AP212" s="24">
        <v>0</v>
      </c>
      <c r="AQ212" s="24">
        <v>1000</v>
      </c>
      <c r="AR212" s="24">
        <v>500</v>
      </c>
      <c r="AS212" s="24">
        <v>0</v>
      </c>
      <c r="AT212" s="24">
        <v>6500</v>
      </c>
      <c r="AU212" s="24">
        <v>0</v>
      </c>
      <c r="AV212" s="24">
        <v>0</v>
      </c>
      <c r="AW212" s="24">
        <v>0</v>
      </c>
      <c r="AX212" s="24">
        <v>0</v>
      </c>
      <c r="AY212" s="24">
        <v>0</v>
      </c>
      <c r="AZ212" s="24">
        <v>8500</v>
      </c>
      <c r="BA212" s="24">
        <v>2125</v>
      </c>
      <c r="BB212" s="24">
        <v>15500</v>
      </c>
      <c r="BC212" s="24">
        <v>17625</v>
      </c>
      <c r="BD212" s="24">
        <v>0</v>
      </c>
      <c r="BE212" s="24"/>
      <c r="BF212" s="24"/>
      <c r="BG212" s="24">
        <v>17625</v>
      </c>
      <c r="BH212" s="29">
        <v>0.14057938647566481</v>
      </c>
      <c r="BI212" s="30">
        <v>17625</v>
      </c>
      <c r="BJ212" s="31">
        <v>0.14057938647566481</v>
      </c>
      <c r="BK212" s="27" t="s">
        <v>2726</v>
      </c>
      <c r="BL212" s="21" t="s">
        <v>65</v>
      </c>
      <c r="BM212" s="21" t="s">
        <v>1235</v>
      </c>
      <c r="BN212" s="21" t="s">
        <v>2727</v>
      </c>
      <c r="BO212" s="21">
        <v>623874285</v>
      </c>
      <c r="BP212" s="21" t="s">
        <v>2728</v>
      </c>
    </row>
    <row r="213" spans="1:68" x14ac:dyDescent="0.35">
      <c r="A213" s="37">
        <v>43993.688368055547</v>
      </c>
      <c r="B213" s="36" t="s">
        <v>65</v>
      </c>
      <c r="C213" s="22" t="s">
        <v>65</v>
      </c>
      <c r="D213" s="22"/>
      <c r="E213" s="23" t="s">
        <v>985</v>
      </c>
      <c r="F213" s="23" t="s">
        <v>974</v>
      </c>
      <c r="G213" s="23" t="s">
        <v>974</v>
      </c>
      <c r="H213" s="23" t="s">
        <v>974</v>
      </c>
      <c r="I213" s="21" t="s">
        <v>699</v>
      </c>
      <c r="J213" s="21" t="s">
        <v>389</v>
      </c>
      <c r="K213" s="21">
        <v>1</v>
      </c>
      <c r="L213" s="21" t="s">
        <v>2729</v>
      </c>
      <c r="M213" s="21" t="s">
        <v>2730</v>
      </c>
      <c r="N213" s="21" t="s">
        <v>2731</v>
      </c>
      <c r="O213" s="21" t="s">
        <v>2732</v>
      </c>
      <c r="P213" s="21" t="s">
        <v>2401</v>
      </c>
      <c r="Q213" s="21" t="s">
        <v>2733</v>
      </c>
      <c r="R213" s="21" t="s">
        <v>2734</v>
      </c>
      <c r="S213" s="21" t="s">
        <v>2735</v>
      </c>
      <c r="T213" s="24">
        <v>643183</v>
      </c>
      <c r="U213" s="24">
        <v>44000</v>
      </c>
      <c r="V213" s="24">
        <v>0</v>
      </c>
      <c r="W213" s="24">
        <v>6000</v>
      </c>
      <c r="X213" s="24">
        <v>300</v>
      </c>
      <c r="Y213" s="24">
        <v>18000</v>
      </c>
      <c r="Z213" s="24">
        <v>200</v>
      </c>
      <c r="AA213" s="24">
        <v>33000</v>
      </c>
      <c r="AB213" s="24">
        <v>400</v>
      </c>
      <c r="AC213" s="24">
        <v>0</v>
      </c>
      <c r="AD213" s="24">
        <v>75000</v>
      </c>
      <c r="AE213" s="24">
        <v>600</v>
      </c>
      <c r="AF213" s="24">
        <v>0</v>
      </c>
      <c r="AG213" s="24">
        <v>0</v>
      </c>
      <c r="AH213" s="24">
        <v>0</v>
      </c>
      <c r="AI213" s="24">
        <v>0</v>
      </c>
      <c r="AJ213" s="24">
        <v>177500</v>
      </c>
      <c r="AK213" s="24">
        <v>0</v>
      </c>
      <c r="AL213" s="24">
        <v>0</v>
      </c>
      <c r="AM213" s="24">
        <v>0</v>
      </c>
      <c r="AN213" s="24">
        <v>0</v>
      </c>
      <c r="AO213" s="24">
        <v>0</v>
      </c>
      <c r="AP213" s="24">
        <v>0</v>
      </c>
      <c r="AQ213" s="24">
        <v>1300</v>
      </c>
      <c r="AR213" s="24">
        <v>0</v>
      </c>
      <c r="AS213" s="24">
        <v>400</v>
      </c>
      <c r="AT213" s="24">
        <v>1700</v>
      </c>
      <c r="AU213" s="24">
        <v>0</v>
      </c>
      <c r="AV213" s="24">
        <v>0</v>
      </c>
      <c r="AW213" s="24">
        <v>0</v>
      </c>
      <c r="AX213" s="24">
        <v>0</v>
      </c>
      <c r="AY213" s="24">
        <v>0</v>
      </c>
      <c r="AZ213" s="24">
        <v>160200</v>
      </c>
      <c r="BA213" s="24">
        <v>40050</v>
      </c>
      <c r="BB213" s="24">
        <v>19000</v>
      </c>
      <c r="BC213" s="24">
        <v>59050</v>
      </c>
      <c r="BD213" s="24">
        <v>0</v>
      </c>
      <c r="BE213" s="24"/>
      <c r="BF213" s="24"/>
      <c r="BG213" s="24">
        <v>59050</v>
      </c>
      <c r="BH213" s="29">
        <v>9.1809018584135468E-2</v>
      </c>
      <c r="BI213" s="30">
        <v>59050</v>
      </c>
      <c r="BJ213" s="31">
        <v>9.1809018584135468E-2</v>
      </c>
      <c r="BK213" s="27" t="s">
        <v>2736</v>
      </c>
      <c r="BL213" s="21" t="s">
        <v>65</v>
      </c>
      <c r="BM213" s="21" t="s">
        <v>1044</v>
      </c>
      <c r="BN213" s="21" t="s">
        <v>2737</v>
      </c>
      <c r="BO213" s="21">
        <v>623552612</v>
      </c>
      <c r="BP213" s="21" t="s">
        <v>2738</v>
      </c>
    </row>
    <row r="214" spans="1:68" x14ac:dyDescent="0.35">
      <c r="A214" s="37">
        <v>43990.669965277782</v>
      </c>
      <c r="B214" s="36" t="s">
        <v>65</v>
      </c>
      <c r="C214" s="22" t="s">
        <v>65</v>
      </c>
      <c r="D214" s="22"/>
      <c r="E214" s="23" t="s">
        <v>985</v>
      </c>
      <c r="F214" s="23" t="s">
        <v>974</v>
      </c>
      <c r="G214" s="23" t="s">
        <v>974</v>
      </c>
      <c r="H214" s="23" t="s">
        <v>974</v>
      </c>
      <c r="I214" s="21" t="s">
        <v>701</v>
      </c>
      <c r="J214" s="21" t="s">
        <v>399</v>
      </c>
      <c r="K214" s="21">
        <v>1</v>
      </c>
      <c r="L214" s="21" t="s">
        <v>2739</v>
      </c>
      <c r="M214" s="21" t="s">
        <v>2202</v>
      </c>
      <c r="N214" s="21" t="s">
        <v>2740</v>
      </c>
      <c r="O214" s="21" t="s">
        <v>2741</v>
      </c>
      <c r="P214" s="21" t="s">
        <v>2742</v>
      </c>
      <c r="Q214" s="21" t="s">
        <v>2743</v>
      </c>
      <c r="R214" s="21" t="s">
        <v>2744</v>
      </c>
      <c r="S214" s="21" t="s">
        <v>2745</v>
      </c>
      <c r="T214" s="24">
        <v>34738</v>
      </c>
      <c r="U214" s="24">
        <v>10000</v>
      </c>
      <c r="V214" s="24">
        <v>0</v>
      </c>
      <c r="W214" s="24">
        <v>0</v>
      </c>
      <c r="X214" s="24">
        <v>0</v>
      </c>
      <c r="Y214" s="24">
        <v>200</v>
      </c>
      <c r="Z214" s="24">
        <v>0</v>
      </c>
      <c r="AA214" s="24">
        <v>1000</v>
      </c>
      <c r="AB214" s="24">
        <v>1000</v>
      </c>
      <c r="AC214" s="24">
        <v>0</v>
      </c>
      <c r="AD214" s="24">
        <v>1500</v>
      </c>
      <c r="AE214" s="24">
        <v>0</v>
      </c>
      <c r="AF214" s="24">
        <v>0</v>
      </c>
      <c r="AG214" s="24">
        <v>0</v>
      </c>
      <c r="AH214" s="24">
        <v>0</v>
      </c>
      <c r="AI214" s="24">
        <v>0</v>
      </c>
      <c r="AJ214" s="24">
        <v>13700</v>
      </c>
      <c r="AK214" s="24">
        <v>6000</v>
      </c>
      <c r="AL214" s="24">
        <v>0</v>
      </c>
      <c r="AM214" s="24">
        <v>0</v>
      </c>
      <c r="AN214" s="24">
        <v>0</v>
      </c>
      <c r="AO214" s="24">
        <v>0</v>
      </c>
      <c r="AP214" s="24">
        <v>0</v>
      </c>
      <c r="AQ214" s="24">
        <v>0</v>
      </c>
      <c r="AR214" s="24">
        <v>0</v>
      </c>
      <c r="AS214" s="24">
        <v>0</v>
      </c>
      <c r="AT214" s="24">
        <v>6000</v>
      </c>
      <c r="AU214" s="24">
        <v>5000</v>
      </c>
      <c r="AV214" s="24">
        <v>0</v>
      </c>
      <c r="AW214" s="24">
        <v>0</v>
      </c>
      <c r="AX214" s="24">
        <v>3000</v>
      </c>
      <c r="AY214" s="24">
        <v>8000</v>
      </c>
      <c r="AZ214" s="24">
        <v>23500</v>
      </c>
      <c r="BA214" s="24">
        <v>5875</v>
      </c>
      <c r="BB214" s="24">
        <v>4200</v>
      </c>
      <c r="BC214" s="24">
        <v>10075</v>
      </c>
      <c r="BD214" s="24">
        <v>0</v>
      </c>
      <c r="BE214" s="24"/>
      <c r="BF214" s="24"/>
      <c r="BG214" s="24">
        <v>10075</v>
      </c>
      <c r="BH214" s="29">
        <v>0.29002821118083943</v>
      </c>
      <c r="BI214" s="30">
        <v>10075</v>
      </c>
      <c r="BJ214" s="31">
        <v>0.29002821118083943</v>
      </c>
      <c r="BK214" s="27" t="s">
        <v>2746</v>
      </c>
      <c r="BL214" s="21" t="s">
        <v>65</v>
      </c>
      <c r="BM214" s="21" t="s">
        <v>1056</v>
      </c>
      <c r="BN214" s="21" t="s">
        <v>2747</v>
      </c>
      <c r="BO214" s="21">
        <v>622269734</v>
      </c>
      <c r="BP214" s="21" t="s">
        <v>2438</v>
      </c>
    </row>
    <row r="215" spans="1:68" x14ac:dyDescent="0.35">
      <c r="A215" s="37">
        <v>43992.637106481481</v>
      </c>
      <c r="B215" s="36" t="s">
        <v>65</v>
      </c>
      <c r="C215" s="22" t="s">
        <v>65</v>
      </c>
      <c r="D215" s="22" t="s">
        <v>2748</v>
      </c>
      <c r="E215" s="23" t="s">
        <v>985</v>
      </c>
      <c r="F215" s="23" t="s">
        <v>974</v>
      </c>
      <c r="G215" s="23" t="s">
        <v>974</v>
      </c>
      <c r="H215" s="23" t="s">
        <v>974</v>
      </c>
      <c r="I215" s="21" t="s">
        <v>703</v>
      </c>
      <c r="J215" s="21" t="s">
        <v>389</v>
      </c>
      <c r="K215" s="21">
        <v>1</v>
      </c>
      <c r="L215" s="21" t="s">
        <v>2749</v>
      </c>
      <c r="M215" s="21" t="s">
        <v>2750</v>
      </c>
      <c r="N215" s="21" t="s">
        <v>2751</v>
      </c>
      <c r="O215" s="21" t="s">
        <v>2752</v>
      </c>
      <c r="P215" s="21" t="s">
        <v>2749</v>
      </c>
      <c r="Q215" s="21" t="s">
        <v>2750</v>
      </c>
      <c r="R215" s="21" t="s">
        <v>2751</v>
      </c>
      <c r="S215" s="21" t="s">
        <v>2752</v>
      </c>
      <c r="T215" s="24">
        <v>560570</v>
      </c>
      <c r="U215" s="24">
        <v>0</v>
      </c>
      <c r="V215" s="24">
        <v>0</v>
      </c>
      <c r="W215" s="24">
        <v>0</v>
      </c>
      <c r="X215" s="24">
        <v>0</v>
      </c>
      <c r="Y215" s="24">
        <v>33381</v>
      </c>
      <c r="Z215" s="24">
        <v>0</v>
      </c>
      <c r="AA215" s="24">
        <v>2537</v>
      </c>
      <c r="AB215" s="24">
        <v>0</v>
      </c>
      <c r="AC215" s="24">
        <v>0</v>
      </c>
      <c r="AD215" s="24">
        <v>5176</v>
      </c>
      <c r="AE215" s="24">
        <v>0</v>
      </c>
      <c r="AF215" s="24">
        <v>0</v>
      </c>
      <c r="AG215" s="24">
        <v>0</v>
      </c>
      <c r="AH215" s="24">
        <v>0</v>
      </c>
      <c r="AI215" s="24">
        <v>0</v>
      </c>
      <c r="AJ215" s="24">
        <v>41094</v>
      </c>
      <c r="AK215" s="24">
        <v>0</v>
      </c>
      <c r="AL215" s="24">
        <v>0</v>
      </c>
      <c r="AM215" s="24">
        <v>0</v>
      </c>
      <c r="AN215" s="24">
        <v>0</v>
      </c>
      <c r="AO215" s="24">
        <v>0</v>
      </c>
      <c r="AP215" s="24">
        <v>0</v>
      </c>
      <c r="AQ215" s="24">
        <v>0</v>
      </c>
      <c r="AR215" s="24">
        <v>0</v>
      </c>
      <c r="AS215" s="24">
        <v>184</v>
      </c>
      <c r="AT215" s="24">
        <v>184</v>
      </c>
      <c r="AU215" s="24">
        <v>0</v>
      </c>
      <c r="AV215" s="24">
        <v>0</v>
      </c>
      <c r="AW215" s="24">
        <v>0</v>
      </c>
      <c r="AX215" s="24">
        <v>0</v>
      </c>
      <c r="AY215" s="24">
        <v>0</v>
      </c>
      <c r="AZ215" s="24">
        <v>7897</v>
      </c>
      <c r="BA215" s="24">
        <v>1974</v>
      </c>
      <c r="BB215" s="24">
        <v>33381</v>
      </c>
      <c r="BC215" s="24">
        <v>35355</v>
      </c>
      <c r="BD215" s="24">
        <v>10646</v>
      </c>
      <c r="BE215" s="24" t="s">
        <v>1729</v>
      </c>
      <c r="BF215" s="24"/>
      <c r="BG215" s="24">
        <v>46001</v>
      </c>
      <c r="BH215" s="29">
        <v>8.2061116363701239E-2</v>
      </c>
      <c r="BI215" s="30">
        <v>46001</v>
      </c>
      <c r="BJ215" s="31">
        <v>8.2061116363701239E-2</v>
      </c>
      <c r="BK215" s="27" t="s">
        <v>2753</v>
      </c>
      <c r="BL215" s="21" t="s">
        <v>65</v>
      </c>
      <c r="BM215" s="21" t="s">
        <v>1056</v>
      </c>
      <c r="BN215" s="21" t="s">
        <v>2754</v>
      </c>
      <c r="BO215" s="21">
        <v>623096939</v>
      </c>
      <c r="BP215" s="21" t="s">
        <v>1022</v>
      </c>
    </row>
    <row r="216" spans="1:68" x14ac:dyDescent="0.35">
      <c r="A216" s="37">
        <v>43993.442499999997</v>
      </c>
      <c r="B216" s="36" t="s">
        <v>65</v>
      </c>
      <c r="C216" s="22" t="s">
        <v>65</v>
      </c>
      <c r="D216" s="22"/>
      <c r="E216" s="23" t="s">
        <v>985</v>
      </c>
      <c r="F216" s="23" t="s">
        <v>974</v>
      </c>
      <c r="G216" s="23" t="s">
        <v>974</v>
      </c>
      <c r="H216" s="23" t="s">
        <v>974</v>
      </c>
      <c r="I216" s="21" t="s">
        <v>705</v>
      </c>
      <c r="J216" s="21" t="s">
        <v>891</v>
      </c>
      <c r="K216" s="21">
        <v>1</v>
      </c>
      <c r="L216" s="21" t="s">
        <v>1445</v>
      </c>
      <c r="M216" s="21" t="s">
        <v>2755</v>
      </c>
      <c r="N216" s="21" t="s">
        <v>2756</v>
      </c>
      <c r="O216" s="21" t="s">
        <v>2757</v>
      </c>
      <c r="P216" s="21" t="s">
        <v>2749</v>
      </c>
      <c r="Q216" s="21" t="s">
        <v>2758</v>
      </c>
      <c r="R216" s="21" t="s">
        <v>2759</v>
      </c>
      <c r="S216" s="21" t="s">
        <v>2760</v>
      </c>
      <c r="T216" s="24">
        <v>112502</v>
      </c>
      <c r="U216" s="24">
        <v>0</v>
      </c>
      <c r="V216" s="24">
        <v>0</v>
      </c>
      <c r="W216" s="24">
        <v>5000</v>
      </c>
      <c r="X216" s="24">
        <v>5000</v>
      </c>
      <c r="Y216" s="24">
        <v>32000</v>
      </c>
      <c r="Z216" s="24">
        <v>9000</v>
      </c>
      <c r="AA216" s="24">
        <v>3500</v>
      </c>
      <c r="AB216" s="24">
        <v>0</v>
      </c>
      <c r="AC216" s="24">
        <v>0</v>
      </c>
      <c r="AD216" s="24">
        <v>8970</v>
      </c>
      <c r="AE216" s="24">
        <v>0</v>
      </c>
      <c r="AF216" s="24">
        <v>0</v>
      </c>
      <c r="AG216" s="24">
        <v>0</v>
      </c>
      <c r="AH216" s="24">
        <v>0</v>
      </c>
      <c r="AI216" s="24">
        <v>0</v>
      </c>
      <c r="AJ216" s="24">
        <v>63470</v>
      </c>
      <c r="AK216" s="24">
        <v>2500</v>
      </c>
      <c r="AL216" s="24">
        <v>0</v>
      </c>
      <c r="AM216" s="24">
        <v>0</v>
      </c>
      <c r="AN216" s="24">
        <v>0</v>
      </c>
      <c r="AO216" s="24">
        <v>1000</v>
      </c>
      <c r="AP216" s="24">
        <v>0</v>
      </c>
      <c r="AQ216" s="24">
        <v>2500</v>
      </c>
      <c r="AR216" s="24">
        <v>0</v>
      </c>
      <c r="AS216" s="24">
        <v>0</v>
      </c>
      <c r="AT216" s="24">
        <v>6000</v>
      </c>
      <c r="AU216" s="24">
        <v>0</v>
      </c>
      <c r="AV216" s="24">
        <v>0</v>
      </c>
      <c r="AW216" s="24">
        <v>10000</v>
      </c>
      <c r="AX216" s="24">
        <v>0</v>
      </c>
      <c r="AY216" s="24">
        <v>10000</v>
      </c>
      <c r="AZ216" s="24">
        <v>37470</v>
      </c>
      <c r="BA216" s="24">
        <v>9368</v>
      </c>
      <c r="BB216" s="24">
        <v>42000</v>
      </c>
      <c r="BC216" s="24">
        <v>51368</v>
      </c>
      <c r="BD216" s="24">
        <v>45000</v>
      </c>
      <c r="BE216" s="24" t="s">
        <v>988</v>
      </c>
      <c r="BF216" s="24"/>
      <c r="BG216" s="24">
        <v>96368</v>
      </c>
      <c r="BH216" s="29">
        <v>0.85658921619171213</v>
      </c>
      <c r="BI216" s="30">
        <v>96368</v>
      </c>
      <c r="BJ216" s="31">
        <v>0.85658921619171213</v>
      </c>
      <c r="BK216" s="27" t="s">
        <v>2761</v>
      </c>
      <c r="BL216" s="21" t="s">
        <v>65</v>
      </c>
      <c r="BM216" s="21" t="s">
        <v>1202</v>
      </c>
      <c r="BN216" s="21" t="s">
        <v>2762</v>
      </c>
      <c r="BO216" s="21">
        <v>623399359</v>
      </c>
      <c r="BP216" s="21" t="s">
        <v>1022</v>
      </c>
    </row>
    <row r="217" spans="1:68" x14ac:dyDescent="0.35">
      <c r="A217" s="37">
        <v>43993.598599537043</v>
      </c>
      <c r="B217" s="36" t="s">
        <v>65</v>
      </c>
      <c r="C217" s="22" t="s">
        <v>65</v>
      </c>
      <c r="D217" s="22" t="s">
        <v>2763</v>
      </c>
      <c r="E217" s="23" t="s">
        <v>985</v>
      </c>
      <c r="F217" s="23" t="s">
        <v>974</v>
      </c>
      <c r="G217" s="23" t="s">
        <v>974</v>
      </c>
      <c r="H217" s="23" t="s">
        <v>974</v>
      </c>
      <c r="I217" s="21" t="s">
        <v>709</v>
      </c>
      <c r="J217" s="21" t="s">
        <v>891</v>
      </c>
      <c r="K217" s="21">
        <v>1</v>
      </c>
      <c r="L217" s="21" t="s">
        <v>1109</v>
      </c>
      <c r="M217" s="21" t="s">
        <v>2764</v>
      </c>
      <c r="N217" s="21" t="s">
        <v>2765</v>
      </c>
      <c r="O217" s="21" t="s">
        <v>2766</v>
      </c>
      <c r="P217" s="21" t="s">
        <v>1109</v>
      </c>
      <c r="Q217" s="21" t="s">
        <v>2764</v>
      </c>
      <c r="R217" s="21" t="s">
        <v>2767</v>
      </c>
      <c r="S217" s="21" t="s">
        <v>2766</v>
      </c>
      <c r="T217" s="24">
        <v>779932</v>
      </c>
      <c r="U217" s="24">
        <v>17213</v>
      </c>
      <c r="V217" s="24">
        <v>0</v>
      </c>
      <c r="W217" s="24">
        <v>0</v>
      </c>
      <c r="X217" s="24">
        <v>0</v>
      </c>
      <c r="Y217" s="24">
        <v>36449</v>
      </c>
      <c r="Z217" s="24">
        <v>0</v>
      </c>
      <c r="AA217" s="24">
        <v>27563</v>
      </c>
      <c r="AB217" s="24">
        <v>681</v>
      </c>
      <c r="AC217" s="24">
        <v>0</v>
      </c>
      <c r="AD217" s="24">
        <v>81729</v>
      </c>
      <c r="AE217" s="24">
        <v>0</v>
      </c>
      <c r="AF217" s="24">
        <v>0</v>
      </c>
      <c r="AG217" s="24">
        <v>0</v>
      </c>
      <c r="AH217" s="24">
        <v>0</v>
      </c>
      <c r="AI217" s="24">
        <v>0</v>
      </c>
      <c r="AJ217" s="24">
        <v>81906</v>
      </c>
      <c r="AK217" s="24">
        <v>22500</v>
      </c>
      <c r="AL217" s="24">
        <v>40400</v>
      </c>
      <c r="AM217" s="24">
        <v>0</v>
      </c>
      <c r="AN217" s="24">
        <v>0</v>
      </c>
      <c r="AO217" s="24">
        <v>0</v>
      </c>
      <c r="AP217" s="24">
        <v>0</v>
      </c>
      <c r="AQ217" s="24">
        <v>71351</v>
      </c>
      <c r="AR217" s="24">
        <v>0</v>
      </c>
      <c r="AS217" s="24">
        <v>0</v>
      </c>
      <c r="AT217" s="24">
        <v>134251</v>
      </c>
      <c r="AU217" s="24">
        <v>0</v>
      </c>
      <c r="AV217" s="24">
        <v>0</v>
      </c>
      <c r="AW217" s="24">
        <v>0</v>
      </c>
      <c r="AX217" s="24">
        <v>0</v>
      </c>
      <c r="AY217" s="24">
        <v>0</v>
      </c>
      <c r="AZ217" s="24">
        <v>260756</v>
      </c>
      <c r="BA217" s="24">
        <v>65189</v>
      </c>
      <c r="BB217" s="24">
        <v>37130</v>
      </c>
      <c r="BC217" s="24">
        <v>102319</v>
      </c>
      <c r="BD217" s="24">
        <v>91543</v>
      </c>
      <c r="BE217" s="24" t="s">
        <v>988</v>
      </c>
      <c r="BF217" s="24"/>
      <c r="BG217" s="24">
        <v>193862</v>
      </c>
      <c r="BH217" s="29">
        <v>0.24856269520932595</v>
      </c>
      <c r="BI217" s="30">
        <v>193862</v>
      </c>
      <c r="BJ217" s="31">
        <v>0.24856269520932595</v>
      </c>
      <c r="BK217" s="27" t="s">
        <v>2768</v>
      </c>
      <c r="BL217" s="21" t="s">
        <v>65</v>
      </c>
      <c r="BM217" s="21" t="s">
        <v>1009</v>
      </c>
      <c r="BN217" s="21" t="s">
        <v>2769</v>
      </c>
      <c r="BO217" s="21">
        <v>623493123</v>
      </c>
      <c r="BP217" s="21" t="s">
        <v>2770</v>
      </c>
    </row>
    <row r="218" spans="1:68" x14ac:dyDescent="0.35">
      <c r="A218" s="37">
        <v>43994.665300925917</v>
      </c>
      <c r="B218" s="36" t="s">
        <v>65</v>
      </c>
      <c r="C218" s="22" t="s">
        <v>65</v>
      </c>
      <c r="D218" s="22"/>
      <c r="E218" s="23" t="s">
        <v>985</v>
      </c>
      <c r="F218" s="23" t="s">
        <v>974</v>
      </c>
      <c r="G218" s="23" t="s">
        <v>974</v>
      </c>
      <c r="H218" s="23" t="s">
        <v>974</v>
      </c>
      <c r="I218" s="21" t="s">
        <v>711</v>
      </c>
      <c r="J218" s="21" t="s">
        <v>389</v>
      </c>
      <c r="K218" s="21">
        <v>1</v>
      </c>
      <c r="L218" s="21" t="s">
        <v>2771</v>
      </c>
      <c r="M218" s="21" t="s">
        <v>2772</v>
      </c>
      <c r="N218" s="21" t="s">
        <v>2773</v>
      </c>
      <c r="O218" s="21" t="s">
        <v>2774</v>
      </c>
      <c r="P218" s="21" t="s">
        <v>2258</v>
      </c>
      <c r="Q218" s="21" t="s">
        <v>2775</v>
      </c>
      <c r="R218" s="21" t="s">
        <v>2776</v>
      </c>
      <c r="S218" s="21" t="s">
        <v>2777</v>
      </c>
      <c r="T218" s="24">
        <v>3840497</v>
      </c>
      <c r="U218" s="24">
        <v>25000</v>
      </c>
      <c r="V218" s="24">
        <v>0</v>
      </c>
      <c r="W218" s="24">
        <v>0</v>
      </c>
      <c r="X218" s="24">
        <v>0</v>
      </c>
      <c r="Y218" s="24">
        <v>0</v>
      </c>
      <c r="Z218" s="24">
        <v>0</v>
      </c>
      <c r="AA218" s="24">
        <v>400000</v>
      </c>
      <c r="AB218" s="24">
        <v>0</v>
      </c>
      <c r="AC218" s="24">
        <v>0</v>
      </c>
      <c r="AD218" s="24">
        <v>75000</v>
      </c>
      <c r="AE218" s="24">
        <v>150000</v>
      </c>
      <c r="AF218" s="24">
        <v>50000</v>
      </c>
      <c r="AG218" s="24">
        <v>50000</v>
      </c>
      <c r="AH218" s="24">
        <v>0</v>
      </c>
      <c r="AI218" s="24">
        <v>0</v>
      </c>
      <c r="AJ218" s="24">
        <v>750000</v>
      </c>
      <c r="AK218" s="24">
        <v>0</v>
      </c>
      <c r="AL218" s="24">
        <v>20000</v>
      </c>
      <c r="AM218" s="24">
        <v>20000</v>
      </c>
      <c r="AN218" s="24">
        <v>20000</v>
      </c>
      <c r="AO218" s="24">
        <v>0</v>
      </c>
      <c r="AP218" s="24">
        <v>0</v>
      </c>
      <c r="AQ218" s="24">
        <v>20000</v>
      </c>
      <c r="AR218" s="24">
        <v>10000</v>
      </c>
      <c r="AS218" s="24">
        <v>0</v>
      </c>
      <c r="AT218" s="24">
        <v>90000</v>
      </c>
      <c r="AU218" s="24">
        <v>10000</v>
      </c>
      <c r="AV218" s="24">
        <v>10000</v>
      </c>
      <c r="AW218" s="24">
        <v>0</v>
      </c>
      <c r="AX218" s="24">
        <v>0</v>
      </c>
      <c r="AY218" s="24">
        <v>20000</v>
      </c>
      <c r="AZ218" s="24">
        <v>580000</v>
      </c>
      <c r="BA218" s="24">
        <v>145000</v>
      </c>
      <c r="BB218" s="24">
        <v>280000</v>
      </c>
      <c r="BC218" s="24">
        <v>425000</v>
      </c>
      <c r="BD218" s="24">
        <v>75000</v>
      </c>
      <c r="BE218" s="24" t="s">
        <v>1007</v>
      </c>
      <c r="BF218" s="24"/>
      <c r="BG218" s="24">
        <v>500000</v>
      </c>
      <c r="BH218" s="29">
        <v>0.13019148302941</v>
      </c>
      <c r="BI218" s="30">
        <v>500000</v>
      </c>
      <c r="BJ218" s="31">
        <v>0.13019148302941</v>
      </c>
      <c r="BK218" s="27" t="s">
        <v>2778</v>
      </c>
      <c r="BL218" s="21" t="s">
        <v>65</v>
      </c>
      <c r="BM218" s="21" t="s">
        <v>1044</v>
      </c>
      <c r="BN218" s="21" t="s">
        <v>2779</v>
      </c>
      <c r="BO218" s="21">
        <v>623933740</v>
      </c>
      <c r="BP218" s="21" t="s">
        <v>1022</v>
      </c>
    </row>
    <row r="219" spans="1:68" x14ac:dyDescent="0.35">
      <c r="A219" s="37">
        <v>43993.568090277768</v>
      </c>
      <c r="B219" s="36" t="s">
        <v>65</v>
      </c>
      <c r="C219" s="22" t="s">
        <v>65</v>
      </c>
      <c r="D219" s="22"/>
      <c r="E219" s="23" t="s">
        <v>985</v>
      </c>
      <c r="F219" s="23" t="s">
        <v>974</v>
      </c>
      <c r="G219" s="23" t="s">
        <v>974</v>
      </c>
      <c r="H219" s="23" t="s">
        <v>974</v>
      </c>
      <c r="I219" s="21" t="s">
        <v>713</v>
      </c>
      <c r="J219" s="21" t="s">
        <v>389</v>
      </c>
      <c r="K219" s="21">
        <v>1</v>
      </c>
      <c r="L219" s="21" t="s">
        <v>2629</v>
      </c>
      <c r="M219" s="21" t="s">
        <v>2780</v>
      </c>
      <c r="N219" s="21" t="s">
        <v>2781</v>
      </c>
      <c r="O219" s="21" t="s">
        <v>2782</v>
      </c>
      <c r="P219" s="21" t="s">
        <v>2291</v>
      </c>
      <c r="Q219" s="21" t="s">
        <v>2783</v>
      </c>
      <c r="R219" s="21" t="s">
        <v>2784</v>
      </c>
      <c r="S219" s="21" t="s">
        <v>2785</v>
      </c>
      <c r="T219" s="24">
        <v>836623</v>
      </c>
      <c r="U219" s="24">
        <v>77000</v>
      </c>
      <c r="V219" s="24">
        <v>0</v>
      </c>
      <c r="W219" s="24">
        <v>0</v>
      </c>
      <c r="X219" s="24">
        <v>20000</v>
      </c>
      <c r="Y219" s="24">
        <v>20000</v>
      </c>
      <c r="Z219" s="24">
        <v>0</v>
      </c>
      <c r="AA219" s="24">
        <v>25000</v>
      </c>
      <c r="AB219" s="24">
        <v>0</v>
      </c>
      <c r="AC219" s="24">
        <v>0</v>
      </c>
      <c r="AD219" s="24">
        <v>95000</v>
      </c>
      <c r="AE219" s="24">
        <v>0</v>
      </c>
      <c r="AF219" s="24">
        <v>0</v>
      </c>
      <c r="AG219" s="24">
        <v>0</v>
      </c>
      <c r="AH219" s="24">
        <v>0</v>
      </c>
      <c r="AI219" s="24">
        <v>0</v>
      </c>
      <c r="AJ219" s="24">
        <v>237000</v>
      </c>
      <c r="AK219" s="24">
        <v>37000</v>
      </c>
      <c r="AL219" s="24">
        <v>0</v>
      </c>
      <c r="AM219" s="24">
        <v>0</v>
      </c>
      <c r="AN219" s="24">
        <v>0</v>
      </c>
      <c r="AO219" s="24">
        <v>0</v>
      </c>
      <c r="AP219" s="24">
        <v>0</v>
      </c>
      <c r="AQ219" s="24">
        <v>75000</v>
      </c>
      <c r="AR219" s="24">
        <v>8000</v>
      </c>
      <c r="AS219" s="24">
        <v>0</v>
      </c>
      <c r="AT219" s="24">
        <v>120000</v>
      </c>
      <c r="AU219" s="24">
        <v>5500</v>
      </c>
      <c r="AV219" s="24">
        <v>0</v>
      </c>
      <c r="AW219" s="24">
        <v>0</v>
      </c>
      <c r="AX219" s="24">
        <v>0</v>
      </c>
      <c r="AY219" s="24">
        <v>5500</v>
      </c>
      <c r="AZ219" s="24">
        <v>342500</v>
      </c>
      <c r="BA219" s="24">
        <v>85625</v>
      </c>
      <c r="BB219" s="24">
        <v>20000</v>
      </c>
      <c r="BC219" s="24">
        <v>105625</v>
      </c>
      <c r="BD219" s="24">
        <v>39375</v>
      </c>
      <c r="BE219" s="24" t="s">
        <v>1007</v>
      </c>
      <c r="BF219" s="24"/>
      <c r="BG219" s="24">
        <v>145000</v>
      </c>
      <c r="BH219" s="29">
        <v>0.17331581847498814</v>
      </c>
      <c r="BI219" s="30">
        <v>145000</v>
      </c>
      <c r="BJ219" s="31">
        <v>0.17331581847498814</v>
      </c>
      <c r="BK219" s="27" t="s">
        <v>2786</v>
      </c>
      <c r="BL219" s="21" t="s">
        <v>65</v>
      </c>
      <c r="BM219" s="21" t="s">
        <v>1235</v>
      </c>
      <c r="BN219" s="21" t="s">
        <v>2787</v>
      </c>
      <c r="BO219" s="21">
        <v>623475634</v>
      </c>
      <c r="BP219" s="21" t="s">
        <v>2788</v>
      </c>
    </row>
    <row r="220" spans="1:68" x14ac:dyDescent="0.35">
      <c r="A220" s="37">
        <v>43994.689039351862</v>
      </c>
      <c r="B220" s="36" t="s">
        <v>65</v>
      </c>
      <c r="C220" s="22" t="s">
        <v>65</v>
      </c>
      <c r="D220" s="22"/>
      <c r="E220" s="23" t="s">
        <v>985</v>
      </c>
      <c r="F220" s="23" t="s">
        <v>974</v>
      </c>
      <c r="G220" s="23" t="s">
        <v>974</v>
      </c>
      <c r="H220" s="23" t="s">
        <v>974</v>
      </c>
      <c r="I220" s="21" t="s">
        <v>715</v>
      </c>
      <c r="J220" s="21" t="s">
        <v>925</v>
      </c>
      <c r="K220" s="21">
        <v>1</v>
      </c>
      <c r="L220" s="21" t="s">
        <v>2789</v>
      </c>
      <c r="M220" s="21" t="s">
        <v>2790</v>
      </c>
      <c r="N220" s="21" t="s">
        <v>2791</v>
      </c>
      <c r="O220" s="21" t="s">
        <v>2792</v>
      </c>
      <c r="P220" s="21" t="s">
        <v>2789</v>
      </c>
      <c r="Q220" s="21" t="s">
        <v>2790</v>
      </c>
      <c r="R220" s="21" t="s">
        <v>2791</v>
      </c>
      <c r="S220" s="21" t="s">
        <v>2792</v>
      </c>
      <c r="T220" s="24">
        <v>78910</v>
      </c>
      <c r="U220" s="24">
        <v>0</v>
      </c>
      <c r="V220" s="24">
        <v>0</v>
      </c>
      <c r="W220" s="24">
        <v>2000</v>
      </c>
      <c r="X220" s="24">
        <v>0</v>
      </c>
      <c r="Y220" s="24">
        <v>8000</v>
      </c>
      <c r="Z220" s="24">
        <v>0</v>
      </c>
      <c r="AA220" s="24">
        <v>1000</v>
      </c>
      <c r="AB220" s="24">
        <v>1000</v>
      </c>
      <c r="AC220" s="24">
        <v>0</v>
      </c>
      <c r="AD220" s="24">
        <v>3000</v>
      </c>
      <c r="AE220" s="24">
        <v>3000</v>
      </c>
      <c r="AF220" s="24">
        <v>0</v>
      </c>
      <c r="AG220" s="24">
        <v>0</v>
      </c>
      <c r="AH220" s="24">
        <v>0</v>
      </c>
      <c r="AI220" s="24">
        <v>0</v>
      </c>
      <c r="AJ220" s="24">
        <v>18000</v>
      </c>
      <c r="AK220" s="24">
        <v>0</v>
      </c>
      <c r="AL220" s="24">
        <v>0</v>
      </c>
      <c r="AM220" s="24">
        <v>0</v>
      </c>
      <c r="AN220" s="24">
        <v>0</v>
      </c>
      <c r="AO220" s="24">
        <v>0</v>
      </c>
      <c r="AP220" s="24">
        <v>0</v>
      </c>
      <c r="AQ220" s="24">
        <v>0</v>
      </c>
      <c r="AR220" s="24">
        <v>2000</v>
      </c>
      <c r="AS220" s="24">
        <v>0</v>
      </c>
      <c r="AT220" s="24">
        <v>2000</v>
      </c>
      <c r="AU220" s="24">
        <v>0</v>
      </c>
      <c r="AV220" s="24">
        <v>0</v>
      </c>
      <c r="AW220" s="24">
        <v>0</v>
      </c>
      <c r="AX220" s="24">
        <v>0</v>
      </c>
      <c r="AY220" s="24">
        <v>0</v>
      </c>
      <c r="AZ220" s="24">
        <v>8000</v>
      </c>
      <c r="BA220" s="24">
        <v>2000</v>
      </c>
      <c r="BB220" s="24">
        <v>12000</v>
      </c>
      <c r="BC220" s="24">
        <v>14000</v>
      </c>
      <c r="BD220" s="24">
        <v>0</v>
      </c>
      <c r="BE220" s="24"/>
      <c r="BF220" s="24"/>
      <c r="BG220" s="24">
        <v>14000</v>
      </c>
      <c r="BH220" s="29">
        <v>0.17741731086047396</v>
      </c>
      <c r="BI220" s="30">
        <v>14000</v>
      </c>
      <c r="BJ220" s="31">
        <v>0.17741731086047396</v>
      </c>
      <c r="BK220" s="27" t="s">
        <v>2793</v>
      </c>
      <c r="BL220" s="21" t="s">
        <v>65</v>
      </c>
      <c r="BM220" s="21" t="s">
        <v>1009</v>
      </c>
      <c r="BN220" s="21" t="s">
        <v>2794</v>
      </c>
      <c r="BO220" s="21">
        <v>623988970</v>
      </c>
      <c r="BP220" s="21" t="s">
        <v>2795</v>
      </c>
    </row>
    <row r="221" spans="1:68" x14ac:dyDescent="0.35">
      <c r="A221" s="38">
        <v>43994.522592592592</v>
      </c>
      <c r="B221" s="36" t="s">
        <v>65</v>
      </c>
      <c r="C221" s="22" t="s">
        <v>65</v>
      </c>
      <c r="D221" s="22"/>
      <c r="E221" s="23" t="s">
        <v>985</v>
      </c>
      <c r="F221" s="23" t="s">
        <v>974</v>
      </c>
      <c r="G221" s="23" t="s">
        <v>974</v>
      </c>
      <c r="H221" s="23" t="s">
        <v>974</v>
      </c>
      <c r="I221" s="21" t="s">
        <v>717</v>
      </c>
      <c r="J221" s="21" t="s">
        <v>307</v>
      </c>
      <c r="K221" s="21">
        <v>1</v>
      </c>
      <c r="L221" s="21" t="s">
        <v>1562</v>
      </c>
      <c r="M221" s="21" t="s">
        <v>2796</v>
      </c>
      <c r="N221" s="21" t="s">
        <v>2797</v>
      </c>
      <c r="O221" s="21" t="s">
        <v>2798</v>
      </c>
      <c r="P221" s="21" t="s">
        <v>2799</v>
      </c>
      <c r="Q221" s="21" t="s">
        <v>2800</v>
      </c>
      <c r="R221" s="21" t="s">
        <v>2801</v>
      </c>
      <c r="S221" s="21" t="s">
        <v>2802</v>
      </c>
      <c r="T221" s="24">
        <v>1783280</v>
      </c>
      <c r="U221" s="24">
        <v>99000</v>
      </c>
      <c r="V221" s="24">
        <v>0</v>
      </c>
      <c r="W221" s="24">
        <v>0</v>
      </c>
      <c r="X221" s="24">
        <v>11500</v>
      </c>
      <c r="Y221" s="24">
        <v>227900</v>
      </c>
      <c r="Z221" s="24">
        <v>0</v>
      </c>
      <c r="AA221" s="24">
        <v>22960</v>
      </c>
      <c r="AB221" s="24">
        <v>0</v>
      </c>
      <c r="AC221" s="24">
        <v>0</v>
      </c>
      <c r="AD221" s="24">
        <v>313940</v>
      </c>
      <c r="AE221" s="24">
        <v>427166</v>
      </c>
      <c r="AF221" s="24">
        <v>0</v>
      </c>
      <c r="AG221" s="24">
        <v>9000</v>
      </c>
      <c r="AH221" s="24">
        <v>0</v>
      </c>
      <c r="AI221" s="24">
        <v>0</v>
      </c>
      <c r="AJ221" s="24">
        <v>1111466</v>
      </c>
      <c r="AK221" s="24">
        <v>5000</v>
      </c>
      <c r="AL221" s="24">
        <v>0</v>
      </c>
      <c r="AM221" s="24">
        <v>0</v>
      </c>
      <c r="AN221" s="24">
        <v>338</v>
      </c>
      <c r="AO221" s="24">
        <v>0</v>
      </c>
      <c r="AP221" s="24">
        <v>0</v>
      </c>
      <c r="AQ221" s="24">
        <v>77162</v>
      </c>
      <c r="AR221" s="24">
        <v>0</v>
      </c>
      <c r="AS221" s="24">
        <v>0</v>
      </c>
      <c r="AT221" s="24">
        <v>82500</v>
      </c>
      <c r="AU221" s="24">
        <v>0</v>
      </c>
      <c r="AV221" s="24">
        <v>0</v>
      </c>
      <c r="AW221" s="24">
        <v>0</v>
      </c>
      <c r="AX221" s="24">
        <v>0</v>
      </c>
      <c r="AY221" s="24">
        <v>0</v>
      </c>
      <c r="AZ221" s="24">
        <v>529562</v>
      </c>
      <c r="BA221" s="24">
        <v>132391</v>
      </c>
      <c r="BB221" s="24">
        <v>664404</v>
      </c>
      <c r="BC221" s="24">
        <v>796795</v>
      </c>
      <c r="BD221" s="24">
        <v>0</v>
      </c>
      <c r="BE221" s="24"/>
      <c r="BF221" s="24"/>
      <c r="BG221" s="24">
        <v>796795</v>
      </c>
      <c r="BH221" s="29">
        <v>0.44681429725001121</v>
      </c>
      <c r="BI221" s="30">
        <v>796795</v>
      </c>
      <c r="BJ221" s="31">
        <v>0.44681429725001121</v>
      </c>
      <c r="BK221" s="27" t="s">
        <v>2803</v>
      </c>
      <c r="BL221" s="21" t="s">
        <v>65</v>
      </c>
      <c r="BM221" s="21" t="s">
        <v>1202</v>
      </c>
      <c r="BN221" s="21" t="s">
        <v>2387</v>
      </c>
      <c r="BO221" s="21">
        <v>623858068</v>
      </c>
      <c r="BP221" s="21" t="s">
        <v>2388</v>
      </c>
    </row>
    <row r="222" spans="1:68" x14ac:dyDescent="0.35">
      <c r="A222" s="35">
        <v>43987.362928240742</v>
      </c>
      <c r="B222" s="36" t="s">
        <v>65</v>
      </c>
      <c r="C222" s="22" t="s">
        <v>65</v>
      </c>
      <c r="D222" s="22"/>
      <c r="E222" s="23" t="s">
        <v>985</v>
      </c>
      <c r="F222" s="23" t="s">
        <v>974</v>
      </c>
      <c r="G222" s="23" t="s">
        <v>974</v>
      </c>
      <c r="H222" s="23" t="s">
        <v>974</v>
      </c>
      <c r="I222" s="21" t="s">
        <v>719</v>
      </c>
      <c r="J222" s="21" t="s">
        <v>389</v>
      </c>
      <c r="K222" s="21">
        <v>1</v>
      </c>
      <c r="L222" s="21" t="s">
        <v>1503</v>
      </c>
      <c r="M222" s="21" t="s">
        <v>2804</v>
      </c>
      <c r="N222" s="21" t="s">
        <v>2805</v>
      </c>
      <c r="O222" s="21" t="s">
        <v>2806</v>
      </c>
      <c r="P222" s="21" t="s">
        <v>2807</v>
      </c>
      <c r="Q222" s="21" t="s">
        <v>2808</v>
      </c>
      <c r="R222" s="21" t="s">
        <v>2809</v>
      </c>
      <c r="S222" s="21" t="s">
        <v>2810</v>
      </c>
      <c r="T222" s="24">
        <v>2502641</v>
      </c>
      <c r="U222" s="24">
        <v>212892</v>
      </c>
      <c r="V222" s="24">
        <v>0</v>
      </c>
      <c r="W222" s="24">
        <v>0</v>
      </c>
      <c r="X222" s="24">
        <v>213024</v>
      </c>
      <c r="Y222" s="24">
        <v>403803</v>
      </c>
      <c r="Z222" s="24">
        <v>20000</v>
      </c>
      <c r="AA222" s="24">
        <v>400000</v>
      </c>
      <c r="AB222" s="24">
        <v>30000</v>
      </c>
      <c r="AC222" s="24">
        <v>140000</v>
      </c>
      <c r="AD222" s="24">
        <v>377993</v>
      </c>
      <c r="AE222" s="24">
        <v>40000</v>
      </c>
      <c r="AF222" s="24">
        <v>15000</v>
      </c>
      <c r="AG222" s="24">
        <v>0</v>
      </c>
      <c r="AH222" s="24">
        <v>0</v>
      </c>
      <c r="AI222" s="24">
        <v>0</v>
      </c>
      <c r="AJ222" s="24">
        <v>1852712</v>
      </c>
      <c r="AK222" s="24">
        <v>288104</v>
      </c>
      <c r="AL222" s="24">
        <v>0</v>
      </c>
      <c r="AM222" s="24">
        <v>0</v>
      </c>
      <c r="AN222" s="24">
        <v>0</v>
      </c>
      <c r="AO222" s="24">
        <v>10000</v>
      </c>
      <c r="AP222" s="24">
        <v>0</v>
      </c>
      <c r="AQ222" s="24">
        <v>100000</v>
      </c>
      <c r="AR222" s="24">
        <v>10000</v>
      </c>
      <c r="AS222" s="24">
        <v>20015</v>
      </c>
      <c r="AT222" s="24">
        <v>428119</v>
      </c>
      <c r="AU222" s="24">
        <v>9100</v>
      </c>
      <c r="AV222" s="24">
        <v>0</v>
      </c>
      <c r="AW222" s="24">
        <v>0</v>
      </c>
      <c r="AX222" s="24">
        <v>0</v>
      </c>
      <c r="AY222" s="24">
        <v>9100</v>
      </c>
      <c r="AZ222" s="24">
        <v>1661128</v>
      </c>
      <c r="BA222" s="24">
        <v>415282</v>
      </c>
      <c r="BB222" s="24">
        <v>628803</v>
      </c>
      <c r="BC222" s="24">
        <v>1044085</v>
      </c>
      <c r="BD222" s="24">
        <v>0</v>
      </c>
      <c r="BE222" s="24"/>
      <c r="BF222" s="24"/>
      <c r="BG222" s="24">
        <v>1044085</v>
      </c>
      <c r="BH222" s="29">
        <v>0.41719327702215381</v>
      </c>
      <c r="BI222" s="30">
        <v>1044085</v>
      </c>
      <c r="BJ222" s="31">
        <v>0.41719327702215381</v>
      </c>
      <c r="BK222" s="27" t="s">
        <v>2811</v>
      </c>
      <c r="BL222" s="21" t="s">
        <v>65</v>
      </c>
      <c r="BM222" s="21" t="s">
        <v>1443</v>
      </c>
      <c r="BN222" s="21" t="s">
        <v>2812</v>
      </c>
      <c r="BO222" s="21">
        <v>621262137</v>
      </c>
      <c r="BP222" s="21" t="s">
        <v>2813</v>
      </c>
    </row>
    <row r="223" spans="1:68" x14ac:dyDescent="0.35">
      <c r="A223" s="35">
        <v>43978.653402777767</v>
      </c>
      <c r="B223" s="39" t="s">
        <v>65</v>
      </c>
      <c r="C223" s="22" t="s">
        <v>65</v>
      </c>
      <c r="D223" s="22"/>
      <c r="E223" s="23" t="s">
        <v>985</v>
      </c>
      <c r="F223" s="23" t="s">
        <v>974</v>
      </c>
      <c r="G223" s="23" t="s">
        <v>974</v>
      </c>
      <c r="H223" s="23" t="s">
        <v>974</v>
      </c>
      <c r="I223" s="21" t="s">
        <v>725</v>
      </c>
      <c r="J223" s="21" t="s">
        <v>923</v>
      </c>
      <c r="K223" s="21">
        <v>1</v>
      </c>
      <c r="L223" s="21" t="s">
        <v>2814</v>
      </c>
      <c r="M223" s="21" t="s">
        <v>2815</v>
      </c>
      <c r="N223" s="21" t="s">
        <v>2816</v>
      </c>
      <c r="O223" s="21" t="s">
        <v>2817</v>
      </c>
      <c r="P223" s="21" t="s">
        <v>1513</v>
      </c>
      <c r="Q223" s="21" t="s">
        <v>2818</v>
      </c>
      <c r="R223" s="21" t="s">
        <v>2819</v>
      </c>
      <c r="S223" s="21" t="s">
        <v>2820</v>
      </c>
      <c r="T223" s="24">
        <v>1384409</v>
      </c>
      <c r="U223" s="24">
        <v>20000</v>
      </c>
      <c r="V223" s="24">
        <v>10000</v>
      </c>
      <c r="W223" s="24">
        <v>5000</v>
      </c>
      <c r="X223" s="24">
        <v>0</v>
      </c>
      <c r="Y223" s="24">
        <v>3500</v>
      </c>
      <c r="Z223" s="24">
        <v>2500</v>
      </c>
      <c r="AA223" s="24">
        <v>20000</v>
      </c>
      <c r="AB223" s="24">
        <v>0</v>
      </c>
      <c r="AC223" s="24">
        <v>1000</v>
      </c>
      <c r="AD223" s="24">
        <v>25000</v>
      </c>
      <c r="AE223" s="24">
        <v>10000</v>
      </c>
      <c r="AF223" s="24">
        <v>10000</v>
      </c>
      <c r="AG223" s="24">
        <v>10000</v>
      </c>
      <c r="AH223" s="24">
        <v>0</v>
      </c>
      <c r="AI223" s="24">
        <v>6000</v>
      </c>
      <c r="AJ223" s="24">
        <v>123000</v>
      </c>
      <c r="AK223" s="24">
        <v>0</v>
      </c>
      <c r="AL223" s="24">
        <v>0</v>
      </c>
      <c r="AM223" s="24">
        <v>0</v>
      </c>
      <c r="AN223" s="24">
        <v>2500</v>
      </c>
      <c r="AO223" s="24">
        <v>2500</v>
      </c>
      <c r="AP223" s="24">
        <v>0</v>
      </c>
      <c r="AQ223" s="24">
        <v>0</v>
      </c>
      <c r="AR223" s="24">
        <v>0</v>
      </c>
      <c r="AS223" s="24">
        <v>0</v>
      </c>
      <c r="AT223" s="24">
        <v>5000</v>
      </c>
      <c r="AU223" s="24">
        <v>2500</v>
      </c>
      <c r="AV223" s="24">
        <v>2500</v>
      </c>
      <c r="AW223" s="24">
        <v>0</v>
      </c>
      <c r="AX223" s="24">
        <v>1000</v>
      </c>
      <c r="AY223" s="24">
        <v>6000</v>
      </c>
      <c r="AZ223" s="24">
        <v>93500</v>
      </c>
      <c r="BA223" s="24">
        <v>23375</v>
      </c>
      <c r="BB223" s="24">
        <v>40500</v>
      </c>
      <c r="BC223" s="24">
        <v>63875</v>
      </c>
      <c r="BD223" s="24">
        <v>0</v>
      </c>
      <c r="BE223" s="24"/>
      <c r="BF223" s="24"/>
      <c r="BG223" s="24">
        <v>63875</v>
      </c>
      <c r="BH223" s="29">
        <v>4.6138821692144442E-2</v>
      </c>
      <c r="BI223" s="30">
        <v>63875</v>
      </c>
      <c r="BJ223" s="31">
        <v>4.6138821692144442E-2</v>
      </c>
      <c r="BK223" s="27" t="s">
        <v>2821</v>
      </c>
      <c r="BL223" s="21" t="s">
        <v>65</v>
      </c>
      <c r="BM223" s="21" t="s">
        <v>1115</v>
      </c>
      <c r="BN223" s="21" t="s">
        <v>2822</v>
      </c>
      <c r="BO223" s="21">
        <v>617899887</v>
      </c>
      <c r="BP223" s="21" t="s">
        <v>2236</v>
      </c>
    </row>
    <row r="224" spans="1:68" x14ac:dyDescent="0.35">
      <c r="A224" s="37">
        <v>43984.583680555559</v>
      </c>
      <c r="B224" s="36" t="s">
        <v>65</v>
      </c>
      <c r="C224" s="22" t="s">
        <v>65</v>
      </c>
      <c r="D224" s="22"/>
      <c r="E224" s="23" t="s">
        <v>985</v>
      </c>
      <c r="F224" s="23" t="s">
        <v>974</v>
      </c>
      <c r="G224" s="23" t="s">
        <v>974</v>
      </c>
      <c r="H224" s="23" t="s">
        <v>974</v>
      </c>
      <c r="I224" s="21" t="s">
        <v>727</v>
      </c>
      <c r="J224" s="21" t="s">
        <v>611</v>
      </c>
      <c r="K224" s="21">
        <v>1</v>
      </c>
      <c r="L224" s="21" t="s">
        <v>2823</v>
      </c>
      <c r="M224" s="21" t="s">
        <v>2824</v>
      </c>
      <c r="N224" s="21" t="s">
        <v>2825</v>
      </c>
      <c r="O224" s="21" t="s">
        <v>2826</v>
      </c>
      <c r="P224" s="21" t="s">
        <v>2827</v>
      </c>
      <c r="Q224" s="21" t="s">
        <v>2828</v>
      </c>
      <c r="R224" s="21" t="s">
        <v>2829</v>
      </c>
      <c r="S224" s="21" t="s">
        <v>2830</v>
      </c>
      <c r="T224" s="24">
        <v>1670161</v>
      </c>
      <c r="U224" s="24">
        <v>41990</v>
      </c>
      <c r="V224" s="24">
        <v>0</v>
      </c>
      <c r="W224" s="24">
        <v>0</v>
      </c>
      <c r="X224" s="24">
        <v>0</v>
      </c>
      <c r="Y224" s="24">
        <v>106915</v>
      </c>
      <c r="Z224" s="24">
        <v>7866</v>
      </c>
      <c r="AA224" s="24">
        <v>66137</v>
      </c>
      <c r="AB224" s="24">
        <v>2232</v>
      </c>
      <c r="AC224" s="24">
        <v>0</v>
      </c>
      <c r="AD224" s="24">
        <v>26185</v>
      </c>
      <c r="AE224" s="24">
        <v>0</v>
      </c>
      <c r="AF224" s="24">
        <v>0</v>
      </c>
      <c r="AG224" s="24">
        <v>0</v>
      </c>
      <c r="AH224" s="24">
        <v>0</v>
      </c>
      <c r="AI224" s="24">
        <v>26718</v>
      </c>
      <c r="AJ224" s="24">
        <v>278043</v>
      </c>
      <c r="AK224" s="24">
        <v>21656</v>
      </c>
      <c r="AL224" s="24">
        <v>0</v>
      </c>
      <c r="AM224" s="24">
        <v>0</v>
      </c>
      <c r="AN224" s="24">
        <v>0</v>
      </c>
      <c r="AO224" s="24">
        <v>0</v>
      </c>
      <c r="AP224" s="24">
        <v>0</v>
      </c>
      <c r="AQ224" s="24">
        <v>3465</v>
      </c>
      <c r="AR224" s="24">
        <v>0</v>
      </c>
      <c r="AS224" s="24">
        <v>0</v>
      </c>
      <c r="AT224" s="24">
        <v>25121</v>
      </c>
      <c r="AU224" s="24">
        <v>0</v>
      </c>
      <c r="AV224" s="24">
        <v>0</v>
      </c>
      <c r="AW224" s="24">
        <v>0</v>
      </c>
      <c r="AX224" s="24">
        <v>0</v>
      </c>
      <c r="AY224" s="24">
        <v>0</v>
      </c>
      <c r="AZ224" s="24">
        <v>194017</v>
      </c>
      <c r="BA224" s="24">
        <v>48504</v>
      </c>
      <c r="BB224" s="24">
        <v>109147</v>
      </c>
      <c r="BC224" s="24">
        <v>157651</v>
      </c>
      <c r="BD224" s="24">
        <v>0</v>
      </c>
      <c r="BE224" s="24"/>
      <c r="BF224" s="24"/>
      <c r="BG224" s="24">
        <v>157651</v>
      </c>
      <c r="BH224" s="29">
        <v>9.4392696272994042E-2</v>
      </c>
      <c r="BI224" s="30">
        <v>157651</v>
      </c>
      <c r="BJ224" s="31">
        <v>9.4392696272994042E-2</v>
      </c>
      <c r="BK224" s="27" t="s">
        <v>2831</v>
      </c>
      <c r="BL224" s="21" t="s">
        <v>65</v>
      </c>
      <c r="BM224" s="21" t="s">
        <v>1115</v>
      </c>
      <c r="BN224" s="21" t="s">
        <v>2832</v>
      </c>
      <c r="BO224" s="21">
        <v>620112138</v>
      </c>
      <c r="BP224" s="21" t="s">
        <v>2833</v>
      </c>
    </row>
    <row r="225" spans="1:68" x14ac:dyDescent="0.35">
      <c r="A225" s="38">
        <v>43994.530555555553</v>
      </c>
      <c r="B225" s="36" t="s">
        <v>65</v>
      </c>
      <c r="C225" s="22" t="s">
        <v>65</v>
      </c>
      <c r="D225" s="22"/>
      <c r="E225" s="23" t="s">
        <v>985</v>
      </c>
      <c r="F225" s="23" t="s">
        <v>974</v>
      </c>
      <c r="G225" s="23" t="s">
        <v>974</v>
      </c>
      <c r="H225" s="23" t="s">
        <v>974</v>
      </c>
      <c r="I225" s="21" t="s">
        <v>731</v>
      </c>
      <c r="J225" s="21" t="s">
        <v>399</v>
      </c>
      <c r="K225" s="21">
        <v>1</v>
      </c>
      <c r="L225" s="21" t="s">
        <v>1566</v>
      </c>
      <c r="M225" s="21" t="s">
        <v>2834</v>
      </c>
      <c r="N225" s="21" t="s">
        <v>2835</v>
      </c>
      <c r="O225" s="21" t="s">
        <v>2836</v>
      </c>
      <c r="P225" s="21" t="s">
        <v>1553</v>
      </c>
      <c r="Q225" s="21" t="s">
        <v>2837</v>
      </c>
      <c r="R225" s="21" t="s">
        <v>2838</v>
      </c>
      <c r="S225" s="21" t="s">
        <v>2839</v>
      </c>
      <c r="T225" s="24">
        <v>164080</v>
      </c>
      <c r="U225" s="24">
        <v>0</v>
      </c>
      <c r="V225" s="24">
        <v>0</v>
      </c>
      <c r="W225" s="24">
        <v>6148</v>
      </c>
      <c r="X225" s="24">
        <v>0</v>
      </c>
      <c r="Y225" s="24">
        <v>2772</v>
      </c>
      <c r="Z225" s="24">
        <v>0</v>
      </c>
      <c r="AA225" s="24">
        <v>0</v>
      </c>
      <c r="AB225" s="24">
        <v>2138</v>
      </c>
      <c r="AC225" s="24">
        <v>0</v>
      </c>
      <c r="AD225" s="24">
        <v>548</v>
      </c>
      <c r="AE225" s="24">
        <v>0</v>
      </c>
      <c r="AF225" s="24">
        <v>0</v>
      </c>
      <c r="AG225" s="24">
        <v>0</v>
      </c>
      <c r="AH225" s="24">
        <v>0</v>
      </c>
      <c r="AI225" s="24">
        <v>0</v>
      </c>
      <c r="AJ225" s="24">
        <v>11606</v>
      </c>
      <c r="AK225" s="24">
        <v>0</v>
      </c>
      <c r="AL225" s="24">
        <v>0</v>
      </c>
      <c r="AM225" s="24">
        <v>0</v>
      </c>
      <c r="AN225" s="24">
        <v>0</v>
      </c>
      <c r="AO225" s="24">
        <v>0</v>
      </c>
      <c r="AP225" s="24">
        <v>0</v>
      </c>
      <c r="AQ225" s="24">
        <v>0</v>
      </c>
      <c r="AR225" s="24">
        <v>0</v>
      </c>
      <c r="AS225" s="24">
        <v>0</v>
      </c>
      <c r="AT225" s="24">
        <v>0</v>
      </c>
      <c r="AU225" s="24">
        <v>0</v>
      </c>
      <c r="AV225" s="24">
        <v>0</v>
      </c>
      <c r="AW225" s="24">
        <v>0</v>
      </c>
      <c r="AX225" s="24">
        <v>0</v>
      </c>
      <c r="AY225" s="24">
        <v>0</v>
      </c>
      <c r="AZ225" s="24">
        <v>6696</v>
      </c>
      <c r="BA225" s="24">
        <v>1674</v>
      </c>
      <c r="BB225" s="24">
        <v>4910</v>
      </c>
      <c r="BC225" s="24">
        <v>6584</v>
      </c>
      <c r="BD225" s="24">
        <v>1286</v>
      </c>
      <c r="BE225" s="24" t="s">
        <v>1007</v>
      </c>
      <c r="BF225" s="24"/>
      <c r="BG225" s="24">
        <v>7870</v>
      </c>
      <c r="BH225" s="29">
        <v>4.7964407606045832E-2</v>
      </c>
      <c r="BI225" s="30">
        <v>7870</v>
      </c>
      <c r="BJ225" s="31">
        <v>4.7964407606045832E-2</v>
      </c>
      <c r="BK225" s="27" t="s">
        <v>2840</v>
      </c>
      <c r="BL225" s="21" t="s">
        <v>65</v>
      </c>
      <c r="BM225" s="21" t="s">
        <v>1596</v>
      </c>
      <c r="BN225" s="21" t="s">
        <v>2841</v>
      </c>
      <c r="BO225" s="21">
        <v>623862476</v>
      </c>
      <c r="BP225" s="21" t="s">
        <v>2842</v>
      </c>
    </row>
    <row r="226" spans="1:68" x14ac:dyDescent="0.35">
      <c r="A226" s="37">
        <v>43986.551793981482</v>
      </c>
      <c r="B226" s="36" t="s">
        <v>65</v>
      </c>
      <c r="C226" s="22" t="s">
        <v>65</v>
      </c>
      <c r="D226" s="22" t="s">
        <v>1070</v>
      </c>
      <c r="E226" s="23" t="s">
        <v>985</v>
      </c>
      <c r="F226" s="23" t="s">
        <v>974</v>
      </c>
      <c r="G226" s="23" t="s">
        <v>974</v>
      </c>
      <c r="H226" s="23" t="s">
        <v>974</v>
      </c>
      <c r="I226" s="21" t="s">
        <v>733</v>
      </c>
      <c r="J226" s="21" t="s">
        <v>921</v>
      </c>
      <c r="K226" s="21">
        <v>1</v>
      </c>
      <c r="L226" s="21" t="s">
        <v>727</v>
      </c>
      <c r="M226" s="21" t="s">
        <v>2843</v>
      </c>
      <c r="N226" s="21" t="s">
        <v>2844</v>
      </c>
      <c r="O226" s="21" t="s">
        <v>2845</v>
      </c>
      <c r="P226" s="21" t="s">
        <v>1760</v>
      </c>
      <c r="Q226" s="21" t="s">
        <v>2846</v>
      </c>
      <c r="R226" s="21" t="s">
        <v>2847</v>
      </c>
      <c r="S226" s="21" t="s">
        <v>2848</v>
      </c>
      <c r="T226" s="24">
        <v>382736</v>
      </c>
      <c r="U226" s="24">
        <v>4000</v>
      </c>
      <c r="V226" s="24">
        <v>3000</v>
      </c>
      <c r="W226" s="24">
        <v>10000</v>
      </c>
      <c r="X226" s="24">
        <v>4000</v>
      </c>
      <c r="Y226" s="24">
        <v>6560</v>
      </c>
      <c r="Z226" s="24">
        <v>4000</v>
      </c>
      <c r="AA226" s="24">
        <v>12000</v>
      </c>
      <c r="AB226" s="24">
        <v>1000</v>
      </c>
      <c r="AC226" s="24">
        <v>0</v>
      </c>
      <c r="AD226" s="24">
        <v>6000</v>
      </c>
      <c r="AE226" s="24">
        <v>0</v>
      </c>
      <c r="AF226" s="24">
        <v>0</v>
      </c>
      <c r="AG226" s="24">
        <v>0</v>
      </c>
      <c r="AH226" s="24">
        <v>0</v>
      </c>
      <c r="AI226" s="24">
        <v>0</v>
      </c>
      <c r="AJ226" s="24">
        <v>50560</v>
      </c>
      <c r="AK226" s="24">
        <v>33953</v>
      </c>
      <c r="AL226" s="24">
        <v>0</v>
      </c>
      <c r="AM226" s="24">
        <v>0</v>
      </c>
      <c r="AN226" s="24">
        <v>0</v>
      </c>
      <c r="AO226" s="24">
        <v>0</v>
      </c>
      <c r="AP226" s="24">
        <v>0</v>
      </c>
      <c r="AQ226" s="24">
        <v>3000</v>
      </c>
      <c r="AR226" s="24">
        <v>0</v>
      </c>
      <c r="AS226" s="24">
        <v>0</v>
      </c>
      <c r="AT226" s="24">
        <v>36953</v>
      </c>
      <c r="AU226" s="24">
        <v>8222</v>
      </c>
      <c r="AV226" s="24">
        <v>0</v>
      </c>
      <c r="AW226" s="24">
        <v>0</v>
      </c>
      <c r="AX226" s="24">
        <v>0</v>
      </c>
      <c r="AY226" s="24">
        <v>8222</v>
      </c>
      <c r="AZ226" s="24">
        <v>88175</v>
      </c>
      <c r="BA226" s="24">
        <v>22044</v>
      </c>
      <c r="BB226" s="24">
        <v>7560</v>
      </c>
      <c r="BC226" s="24">
        <v>29604</v>
      </c>
      <c r="BD226" s="24">
        <v>26243</v>
      </c>
      <c r="BE226" s="24" t="s">
        <v>988</v>
      </c>
      <c r="BF226" s="24"/>
      <c r="BG226" s="24">
        <v>55847</v>
      </c>
      <c r="BH226" s="29">
        <v>0.14591520003344341</v>
      </c>
      <c r="BI226" s="30">
        <v>55847</v>
      </c>
      <c r="BJ226" s="31">
        <v>0.14591520003344341</v>
      </c>
      <c r="BK226" s="27" t="s">
        <v>2849</v>
      </c>
      <c r="BL226" s="21" t="s">
        <v>65</v>
      </c>
      <c r="BM226" s="21" t="s">
        <v>1115</v>
      </c>
      <c r="BN226" s="21" t="s">
        <v>2850</v>
      </c>
      <c r="BO226" s="21">
        <v>620971648</v>
      </c>
      <c r="BP226" s="21" t="s">
        <v>2851</v>
      </c>
    </row>
    <row r="227" spans="1:68" x14ac:dyDescent="0.35">
      <c r="A227" s="37">
        <v>43991.384965277779</v>
      </c>
      <c r="B227" s="36" t="s">
        <v>65</v>
      </c>
      <c r="C227" s="22" t="s">
        <v>65</v>
      </c>
      <c r="D227" s="22" t="s">
        <v>2852</v>
      </c>
      <c r="E227" s="23" t="s">
        <v>985</v>
      </c>
      <c r="F227" s="23" t="s">
        <v>974</v>
      </c>
      <c r="G227" s="23" t="s">
        <v>974</v>
      </c>
      <c r="H227" s="23" t="s">
        <v>974</v>
      </c>
      <c r="I227" s="21" t="s">
        <v>735</v>
      </c>
      <c r="J227" s="21" t="s">
        <v>921</v>
      </c>
      <c r="K227" s="21">
        <v>1</v>
      </c>
      <c r="L227" s="21" t="s">
        <v>1109</v>
      </c>
      <c r="M227" s="21" t="s">
        <v>2853</v>
      </c>
      <c r="N227" s="21" t="s">
        <v>2854</v>
      </c>
      <c r="O227" s="21" t="s">
        <v>2855</v>
      </c>
      <c r="P227" s="21" t="s">
        <v>1662</v>
      </c>
      <c r="Q227" s="21" t="s">
        <v>2856</v>
      </c>
      <c r="R227" s="21" t="s">
        <v>2854</v>
      </c>
      <c r="S227" s="21" t="s">
        <v>2857</v>
      </c>
      <c r="T227" s="24">
        <v>674395</v>
      </c>
      <c r="U227" s="24">
        <v>16533</v>
      </c>
      <c r="V227" s="24">
        <v>0</v>
      </c>
      <c r="W227" s="24">
        <v>0</v>
      </c>
      <c r="X227" s="24">
        <v>10000</v>
      </c>
      <c r="Y227" s="24">
        <v>25000</v>
      </c>
      <c r="Z227" s="24">
        <v>0</v>
      </c>
      <c r="AA227" s="24">
        <v>658</v>
      </c>
      <c r="AB227" s="24">
        <v>0</v>
      </c>
      <c r="AC227" s="24">
        <v>0</v>
      </c>
      <c r="AD227" s="24">
        <v>62</v>
      </c>
      <c r="AE227" s="24">
        <v>0</v>
      </c>
      <c r="AF227" s="24">
        <v>0</v>
      </c>
      <c r="AG227" s="24">
        <v>0</v>
      </c>
      <c r="AH227" s="24">
        <v>0</v>
      </c>
      <c r="AI227" s="24">
        <v>0</v>
      </c>
      <c r="AJ227" s="24">
        <v>52253</v>
      </c>
      <c r="AK227" s="24">
        <v>663</v>
      </c>
      <c r="AL227" s="24">
        <v>0</v>
      </c>
      <c r="AM227" s="24">
        <v>0</v>
      </c>
      <c r="AN227" s="24">
        <v>0</v>
      </c>
      <c r="AO227" s="24">
        <v>0</v>
      </c>
      <c r="AP227" s="24">
        <v>0</v>
      </c>
      <c r="AQ227" s="24">
        <v>165</v>
      </c>
      <c r="AR227" s="24">
        <v>0</v>
      </c>
      <c r="AS227" s="24">
        <v>0</v>
      </c>
      <c r="AT227" s="24">
        <v>828</v>
      </c>
      <c r="AU227" s="24">
        <v>0</v>
      </c>
      <c r="AV227" s="24">
        <v>0</v>
      </c>
      <c r="AW227" s="24">
        <v>0</v>
      </c>
      <c r="AX227" s="24">
        <v>0</v>
      </c>
      <c r="AY227" s="24">
        <v>0</v>
      </c>
      <c r="AZ227" s="24">
        <v>28081</v>
      </c>
      <c r="BA227" s="24">
        <v>7020</v>
      </c>
      <c r="BB227" s="24">
        <v>25000</v>
      </c>
      <c r="BC227" s="24">
        <v>32020</v>
      </c>
      <c r="BD227" s="24">
        <v>47</v>
      </c>
      <c r="BE227" s="24"/>
      <c r="BF227" s="24"/>
      <c r="BG227" s="24">
        <v>32067</v>
      </c>
      <c r="BH227" s="29">
        <v>4.7549284914627184E-2</v>
      </c>
      <c r="BI227" s="30">
        <v>32067</v>
      </c>
      <c r="BJ227" s="31">
        <v>4.7549284914627184E-2</v>
      </c>
      <c r="BK227" s="27" t="s">
        <v>2858</v>
      </c>
      <c r="BL227" s="21" t="s">
        <v>65</v>
      </c>
      <c r="BM227" s="21" t="s">
        <v>1443</v>
      </c>
      <c r="BN227" s="21" t="s">
        <v>2859</v>
      </c>
      <c r="BO227" s="21">
        <v>622507455</v>
      </c>
      <c r="BP227" s="21" t="s">
        <v>1022</v>
      </c>
    </row>
    <row r="228" spans="1:68" x14ac:dyDescent="0.35">
      <c r="A228" s="37">
        <v>43987.675243055557</v>
      </c>
      <c r="B228" s="36" t="s">
        <v>65</v>
      </c>
      <c r="C228" s="22" t="s">
        <v>65</v>
      </c>
      <c r="D228" s="22"/>
      <c r="E228" s="23" t="s">
        <v>985</v>
      </c>
      <c r="F228" s="23" t="s">
        <v>974</v>
      </c>
      <c r="G228" s="23" t="s">
        <v>974</v>
      </c>
      <c r="H228" s="23" t="s">
        <v>974</v>
      </c>
      <c r="I228" s="21" t="s">
        <v>737</v>
      </c>
      <c r="J228" s="21" t="s">
        <v>891</v>
      </c>
      <c r="K228" s="21">
        <v>1</v>
      </c>
      <c r="L228" s="21" t="s">
        <v>1000</v>
      </c>
      <c r="M228" s="21" t="s">
        <v>2668</v>
      </c>
      <c r="N228" s="21" t="s">
        <v>2860</v>
      </c>
      <c r="O228" s="21" t="s">
        <v>2861</v>
      </c>
      <c r="P228" s="21" t="s">
        <v>1465</v>
      </c>
      <c r="Q228" s="21" t="s">
        <v>2862</v>
      </c>
      <c r="R228" s="21" t="s">
        <v>2863</v>
      </c>
      <c r="S228" s="21" t="s">
        <v>2864</v>
      </c>
      <c r="T228" s="24">
        <v>3347993</v>
      </c>
      <c r="U228" s="24">
        <v>99756</v>
      </c>
      <c r="V228" s="24">
        <v>2892</v>
      </c>
      <c r="W228" s="24">
        <v>0</v>
      </c>
      <c r="X228" s="24">
        <v>3645</v>
      </c>
      <c r="Y228" s="24">
        <v>409882</v>
      </c>
      <c r="Z228" s="24">
        <v>0</v>
      </c>
      <c r="AA228" s="24">
        <v>51415</v>
      </c>
      <c r="AB228" s="24">
        <v>0</v>
      </c>
      <c r="AC228" s="24">
        <v>0</v>
      </c>
      <c r="AD228" s="24">
        <v>41084</v>
      </c>
      <c r="AE228" s="24">
        <v>452792</v>
      </c>
      <c r="AF228" s="24">
        <v>0</v>
      </c>
      <c r="AG228" s="24">
        <v>0</v>
      </c>
      <c r="AH228" s="24">
        <v>0</v>
      </c>
      <c r="AI228" s="24">
        <v>0</v>
      </c>
      <c r="AJ228" s="24">
        <v>1061466</v>
      </c>
      <c r="AK228" s="24">
        <v>0</v>
      </c>
      <c r="AL228" s="24">
        <v>0</v>
      </c>
      <c r="AM228" s="24">
        <v>0</v>
      </c>
      <c r="AN228" s="24">
        <v>0</v>
      </c>
      <c r="AO228" s="24">
        <v>0</v>
      </c>
      <c r="AP228" s="24">
        <v>0</v>
      </c>
      <c r="AQ228" s="24">
        <v>5888</v>
      </c>
      <c r="AR228" s="24">
        <v>0</v>
      </c>
      <c r="AS228" s="24">
        <v>0</v>
      </c>
      <c r="AT228" s="24">
        <v>5888</v>
      </c>
      <c r="AU228" s="24">
        <v>0</v>
      </c>
      <c r="AV228" s="24">
        <v>0</v>
      </c>
      <c r="AW228" s="24">
        <v>0</v>
      </c>
      <c r="AX228" s="24">
        <v>0</v>
      </c>
      <c r="AY228" s="24">
        <v>0</v>
      </c>
      <c r="AZ228" s="24">
        <v>204680</v>
      </c>
      <c r="BA228" s="24">
        <v>51170</v>
      </c>
      <c r="BB228" s="24">
        <v>862674</v>
      </c>
      <c r="BC228" s="24">
        <v>913844</v>
      </c>
      <c r="BD228" s="24">
        <v>5000</v>
      </c>
      <c r="BE228" s="24"/>
      <c r="BF228" s="24"/>
      <c r="BG228" s="24">
        <v>918844</v>
      </c>
      <c r="BH228" s="29">
        <v>0.27444621299984795</v>
      </c>
      <c r="BI228" s="30">
        <v>918844</v>
      </c>
      <c r="BJ228" s="31">
        <v>0.27444621299984795</v>
      </c>
      <c r="BK228" s="27" t="s">
        <v>2865</v>
      </c>
      <c r="BL228" s="21" t="s">
        <v>65</v>
      </c>
      <c r="BM228" s="21" t="s">
        <v>1056</v>
      </c>
      <c r="BN228" s="21" t="s">
        <v>2866</v>
      </c>
      <c r="BO228" s="21">
        <v>621434517</v>
      </c>
      <c r="BP228" s="21" t="s">
        <v>2538</v>
      </c>
    </row>
    <row r="229" spans="1:68" x14ac:dyDescent="0.35">
      <c r="A229" s="37">
        <v>43994.691041666672</v>
      </c>
      <c r="B229" s="36" t="s">
        <v>65</v>
      </c>
      <c r="C229" s="22" t="s">
        <v>65</v>
      </c>
      <c r="D229" s="22"/>
      <c r="E229" s="23" t="s">
        <v>985</v>
      </c>
      <c r="F229" s="23" t="s">
        <v>974</v>
      </c>
      <c r="G229" s="23" t="s">
        <v>974</v>
      </c>
      <c r="H229" s="23" t="s">
        <v>974</v>
      </c>
      <c r="I229" s="21" t="s">
        <v>739</v>
      </c>
      <c r="J229" s="21" t="s">
        <v>399</v>
      </c>
      <c r="K229" s="21">
        <v>1</v>
      </c>
      <c r="L229" s="21" t="s">
        <v>1445</v>
      </c>
      <c r="M229" s="21" t="s">
        <v>2867</v>
      </c>
      <c r="N229" s="21" t="s">
        <v>2868</v>
      </c>
      <c r="O229" s="21" t="s">
        <v>2869</v>
      </c>
      <c r="P229" s="21" t="s">
        <v>2355</v>
      </c>
      <c r="Q229" s="21" t="s">
        <v>2870</v>
      </c>
      <c r="R229" s="21" t="s">
        <v>2871</v>
      </c>
      <c r="S229" s="21" t="s">
        <v>2872</v>
      </c>
      <c r="T229" s="24">
        <v>156410</v>
      </c>
      <c r="U229" s="24">
        <v>0</v>
      </c>
      <c r="V229" s="24">
        <v>0</v>
      </c>
      <c r="W229" s="24">
        <v>1000</v>
      </c>
      <c r="X229" s="24">
        <v>4700</v>
      </c>
      <c r="Y229" s="24">
        <v>2287</v>
      </c>
      <c r="Z229" s="24">
        <v>0</v>
      </c>
      <c r="AA229" s="24">
        <v>1143</v>
      </c>
      <c r="AB229" s="24">
        <v>0</v>
      </c>
      <c r="AC229" s="24">
        <v>0</v>
      </c>
      <c r="AD229" s="24">
        <v>0</v>
      </c>
      <c r="AE229" s="24">
        <v>0</v>
      </c>
      <c r="AF229" s="24">
        <v>0</v>
      </c>
      <c r="AG229" s="24">
        <v>0</v>
      </c>
      <c r="AH229" s="24">
        <v>0</v>
      </c>
      <c r="AI229" s="24">
        <v>0</v>
      </c>
      <c r="AJ229" s="24">
        <v>9130</v>
      </c>
      <c r="AK229" s="24">
        <v>0</v>
      </c>
      <c r="AL229" s="24">
        <v>0</v>
      </c>
      <c r="AM229" s="24">
        <v>0</v>
      </c>
      <c r="AN229" s="24">
        <v>0</v>
      </c>
      <c r="AO229" s="24">
        <v>0</v>
      </c>
      <c r="AP229" s="24">
        <v>0</v>
      </c>
      <c r="AQ229" s="24">
        <v>991</v>
      </c>
      <c r="AR229" s="24">
        <v>0</v>
      </c>
      <c r="AS229" s="24">
        <v>0</v>
      </c>
      <c r="AT229" s="24">
        <v>991</v>
      </c>
      <c r="AU229" s="24">
        <v>0</v>
      </c>
      <c r="AV229" s="24">
        <v>0</v>
      </c>
      <c r="AW229" s="24">
        <v>0</v>
      </c>
      <c r="AX229" s="24">
        <v>0</v>
      </c>
      <c r="AY229" s="24">
        <v>0</v>
      </c>
      <c r="AZ229" s="24">
        <v>7834</v>
      </c>
      <c r="BA229" s="24">
        <v>1959</v>
      </c>
      <c r="BB229" s="24">
        <v>2287</v>
      </c>
      <c r="BC229" s="24">
        <v>4246</v>
      </c>
      <c r="BD229" s="24">
        <v>4755</v>
      </c>
      <c r="BE229" s="24" t="s">
        <v>1007</v>
      </c>
      <c r="BF229" s="24"/>
      <c r="BG229" s="24">
        <v>9001</v>
      </c>
      <c r="BH229" s="29">
        <v>5.7547471389297361E-2</v>
      </c>
      <c r="BI229" s="30">
        <v>9001</v>
      </c>
      <c r="BJ229" s="31">
        <v>5.7547471389297361E-2</v>
      </c>
      <c r="BK229" s="27" t="s">
        <v>2873</v>
      </c>
      <c r="BL229" s="21" t="s">
        <v>65</v>
      </c>
      <c r="BM229" s="21" t="s">
        <v>2874</v>
      </c>
      <c r="BN229" s="21" t="s">
        <v>2875</v>
      </c>
      <c r="BO229" s="21">
        <v>623989986</v>
      </c>
      <c r="BP229" s="21" t="s">
        <v>2876</v>
      </c>
    </row>
    <row r="230" spans="1:68" x14ac:dyDescent="0.35">
      <c r="A230" s="35">
        <v>43973.358136574083</v>
      </c>
      <c r="B230" s="39" t="s">
        <v>65</v>
      </c>
      <c r="C230" s="22" t="s">
        <v>65</v>
      </c>
      <c r="D230" s="22"/>
      <c r="E230" s="23" t="s">
        <v>985</v>
      </c>
      <c r="F230" s="23" t="s">
        <v>974</v>
      </c>
      <c r="G230" s="23" t="s">
        <v>974</v>
      </c>
      <c r="H230" s="23" t="s">
        <v>974</v>
      </c>
      <c r="I230" s="21" t="s">
        <v>741</v>
      </c>
      <c r="J230" s="21" t="s">
        <v>923</v>
      </c>
      <c r="K230" s="21">
        <v>1</v>
      </c>
      <c r="L230" s="21" t="s">
        <v>1768</v>
      </c>
      <c r="M230" s="21" t="s">
        <v>2877</v>
      </c>
      <c r="N230" s="21" t="s">
        <v>2878</v>
      </c>
      <c r="O230" s="21" t="s">
        <v>2879</v>
      </c>
      <c r="P230" s="21" t="s">
        <v>1768</v>
      </c>
      <c r="Q230" s="21" t="s">
        <v>2877</v>
      </c>
      <c r="R230" s="21" t="s">
        <v>2878</v>
      </c>
      <c r="S230" s="21" t="s">
        <v>2879</v>
      </c>
      <c r="T230" s="24">
        <v>1602977</v>
      </c>
      <c r="U230" s="24">
        <v>50000</v>
      </c>
      <c r="V230" s="24">
        <v>0</v>
      </c>
      <c r="W230" s="24">
        <v>0</v>
      </c>
      <c r="X230" s="24">
        <v>0</v>
      </c>
      <c r="Y230" s="24">
        <v>40000</v>
      </c>
      <c r="Z230" s="24">
        <v>0</v>
      </c>
      <c r="AA230" s="24">
        <v>2000</v>
      </c>
      <c r="AB230" s="24">
        <v>25000</v>
      </c>
      <c r="AC230" s="24">
        <v>0</v>
      </c>
      <c r="AD230" s="24">
        <v>30000</v>
      </c>
      <c r="AE230" s="24">
        <v>200000</v>
      </c>
      <c r="AF230" s="24">
        <v>0</v>
      </c>
      <c r="AG230" s="24">
        <v>0</v>
      </c>
      <c r="AH230" s="24">
        <v>0</v>
      </c>
      <c r="AI230" s="24">
        <v>0</v>
      </c>
      <c r="AJ230" s="24">
        <v>347000</v>
      </c>
      <c r="AK230" s="24">
        <v>35000</v>
      </c>
      <c r="AL230" s="24">
        <v>0</v>
      </c>
      <c r="AM230" s="24">
        <v>0</v>
      </c>
      <c r="AN230" s="24">
        <v>0</v>
      </c>
      <c r="AO230" s="24">
        <v>0</v>
      </c>
      <c r="AP230" s="24">
        <v>0</v>
      </c>
      <c r="AQ230" s="24">
        <v>25000</v>
      </c>
      <c r="AR230" s="24">
        <v>20000</v>
      </c>
      <c r="AS230" s="24">
        <v>0</v>
      </c>
      <c r="AT230" s="24">
        <v>80000</v>
      </c>
      <c r="AU230" s="24">
        <v>10000</v>
      </c>
      <c r="AV230" s="24">
        <v>5000</v>
      </c>
      <c r="AW230" s="24">
        <v>100000</v>
      </c>
      <c r="AX230" s="24">
        <v>0</v>
      </c>
      <c r="AY230" s="24">
        <v>115000</v>
      </c>
      <c r="AZ230" s="24">
        <v>172000</v>
      </c>
      <c r="BA230" s="24">
        <v>43000</v>
      </c>
      <c r="BB230" s="24">
        <v>370000</v>
      </c>
      <c r="BC230" s="24">
        <v>413000</v>
      </c>
      <c r="BD230" s="24">
        <v>30000</v>
      </c>
      <c r="BE230" s="24" t="s">
        <v>1031</v>
      </c>
      <c r="BF230" s="24"/>
      <c r="BG230" s="24">
        <v>443000</v>
      </c>
      <c r="BH230" s="29">
        <v>0.27636079619358234</v>
      </c>
      <c r="BI230" s="30">
        <v>443000</v>
      </c>
      <c r="BJ230" s="31">
        <v>0.27636079619358234</v>
      </c>
      <c r="BK230" s="27" t="s">
        <v>2880</v>
      </c>
      <c r="BL230" s="21" t="s">
        <v>65</v>
      </c>
      <c r="BM230" s="21" t="s">
        <v>1262</v>
      </c>
      <c r="BN230" s="21" t="s">
        <v>2881</v>
      </c>
      <c r="BO230" s="21">
        <v>616203272</v>
      </c>
      <c r="BP230" s="21" t="s">
        <v>1022</v>
      </c>
    </row>
    <row r="231" spans="1:68" x14ac:dyDescent="0.35">
      <c r="A231" s="37">
        <v>43992.450324074067</v>
      </c>
      <c r="B231" s="36" t="s">
        <v>65</v>
      </c>
      <c r="C231" s="22" t="s">
        <v>65</v>
      </c>
      <c r="D231" s="22" t="s">
        <v>2882</v>
      </c>
      <c r="E231" s="23" t="s">
        <v>985</v>
      </c>
      <c r="F231" s="23" t="s">
        <v>974</v>
      </c>
      <c r="G231" s="23" t="s">
        <v>974</v>
      </c>
      <c r="H231" s="23" t="s">
        <v>974</v>
      </c>
      <c r="I231" s="21" t="s">
        <v>745</v>
      </c>
      <c r="J231" s="21" t="s">
        <v>928</v>
      </c>
      <c r="K231" s="21">
        <v>1</v>
      </c>
      <c r="L231" s="21" t="s">
        <v>1768</v>
      </c>
      <c r="M231" s="21" t="s">
        <v>2883</v>
      </c>
      <c r="N231" s="21" t="s">
        <v>2884</v>
      </c>
      <c r="O231" s="21" t="s">
        <v>2885</v>
      </c>
      <c r="P231" s="21" t="s">
        <v>1109</v>
      </c>
      <c r="Q231" s="21" t="s">
        <v>1537</v>
      </c>
      <c r="R231" s="21" t="s">
        <v>2886</v>
      </c>
      <c r="S231" s="21" t="s">
        <v>2887</v>
      </c>
      <c r="T231" s="24">
        <v>1569914</v>
      </c>
      <c r="U231" s="24">
        <v>111000</v>
      </c>
      <c r="V231" s="24">
        <v>3000</v>
      </c>
      <c r="W231" s="24">
        <v>0</v>
      </c>
      <c r="X231" s="24">
        <v>17000</v>
      </c>
      <c r="Y231" s="24">
        <v>40358</v>
      </c>
      <c r="Z231" s="24">
        <v>1000</v>
      </c>
      <c r="AA231" s="24">
        <v>46059</v>
      </c>
      <c r="AB231" s="24">
        <v>0</v>
      </c>
      <c r="AC231" s="24">
        <v>0</v>
      </c>
      <c r="AD231" s="24">
        <v>101654</v>
      </c>
      <c r="AE231" s="24">
        <v>200000</v>
      </c>
      <c r="AF231" s="24">
        <v>0</v>
      </c>
      <c r="AG231" s="24">
        <v>0</v>
      </c>
      <c r="AH231" s="24">
        <v>0</v>
      </c>
      <c r="AI231" s="24">
        <v>0</v>
      </c>
      <c r="AJ231" s="24">
        <v>520071</v>
      </c>
      <c r="AK231" s="24">
        <v>36960</v>
      </c>
      <c r="AL231" s="24">
        <v>0</v>
      </c>
      <c r="AM231" s="24">
        <v>0</v>
      </c>
      <c r="AN231" s="24">
        <v>0</v>
      </c>
      <c r="AO231" s="24">
        <v>0</v>
      </c>
      <c r="AP231" s="24">
        <v>0</v>
      </c>
      <c r="AQ231" s="24">
        <v>120367</v>
      </c>
      <c r="AR231" s="24">
        <v>0</v>
      </c>
      <c r="AS231" s="24">
        <v>0</v>
      </c>
      <c r="AT231" s="24">
        <v>157327</v>
      </c>
      <c r="AU231" s="24">
        <v>0</v>
      </c>
      <c r="AV231" s="24">
        <v>0</v>
      </c>
      <c r="AW231" s="24">
        <v>0</v>
      </c>
      <c r="AX231" s="24">
        <v>0</v>
      </c>
      <c r="AY231" s="24">
        <v>0</v>
      </c>
      <c r="AZ231" s="24">
        <v>437040</v>
      </c>
      <c r="BA231" s="24">
        <v>109260</v>
      </c>
      <c r="BB231" s="24">
        <v>240358</v>
      </c>
      <c r="BC231" s="24">
        <v>349618</v>
      </c>
      <c r="BD231" s="24">
        <v>331795</v>
      </c>
      <c r="BE231" s="24" t="s">
        <v>988</v>
      </c>
      <c r="BF231" s="24"/>
      <c r="BG231" s="24">
        <v>681413</v>
      </c>
      <c r="BH231" s="29">
        <v>0.43404479481041636</v>
      </c>
      <c r="BI231" s="30">
        <v>681413</v>
      </c>
      <c r="BJ231" s="31">
        <v>0.43404479481041636</v>
      </c>
      <c r="BK231" s="27" t="s">
        <v>2888</v>
      </c>
      <c r="BL231" s="21" t="s">
        <v>65</v>
      </c>
      <c r="BM231" s="21" t="s">
        <v>1009</v>
      </c>
      <c r="BN231" s="21" t="s">
        <v>2889</v>
      </c>
      <c r="BO231" s="21">
        <v>622977248</v>
      </c>
      <c r="BP231" s="21" t="s">
        <v>1022</v>
      </c>
    </row>
    <row r="232" spans="1:68" x14ac:dyDescent="0.35">
      <c r="A232" s="38">
        <v>43994.583067129628</v>
      </c>
      <c r="B232" s="36" t="s">
        <v>65</v>
      </c>
      <c r="C232" s="22" t="s">
        <v>65</v>
      </c>
      <c r="D232" s="22"/>
      <c r="E232" s="23" t="s">
        <v>985</v>
      </c>
      <c r="F232" s="23" t="s">
        <v>974</v>
      </c>
      <c r="G232" s="23" t="s">
        <v>974</v>
      </c>
      <c r="H232" s="23" t="s">
        <v>974</v>
      </c>
      <c r="I232" s="21" t="s">
        <v>747</v>
      </c>
      <c r="J232" s="21" t="s">
        <v>928</v>
      </c>
      <c r="K232" s="21">
        <v>1</v>
      </c>
      <c r="L232" s="21" t="s">
        <v>1197</v>
      </c>
      <c r="M232" s="21" t="s">
        <v>2382</v>
      </c>
      <c r="N232" s="21" t="s">
        <v>2890</v>
      </c>
      <c r="O232" s="21" t="s">
        <v>2891</v>
      </c>
      <c r="P232" s="21" t="s">
        <v>2461</v>
      </c>
      <c r="Q232" s="21" t="s">
        <v>2892</v>
      </c>
      <c r="R232" s="21" t="s">
        <v>2890</v>
      </c>
      <c r="S232" s="21" t="s">
        <v>2893</v>
      </c>
      <c r="T232" s="24">
        <v>546287</v>
      </c>
      <c r="U232" s="24">
        <v>20000</v>
      </c>
      <c r="V232" s="24">
        <v>5000</v>
      </c>
      <c r="W232" s="24">
        <v>0</v>
      </c>
      <c r="X232" s="24">
        <v>10000</v>
      </c>
      <c r="Y232" s="24">
        <v>3480</v>
      </c>
      <c r="Z232" s="24">
        <v>8300</v>
      </c>
      <c r="AA232" s="24">
        <v>46887</v>
      </c>
      <c r="AB232" s="24">
        <v>0</v>
      </c>
      <c r="AC232" s="24">
        <v>0</v>
      </c>
      <c r="AD232" s="24">
        <v>30500</v>
      </c>
      <c r="AE232" s="24">
        <v>500</v>
      </c>
      <c r="AF232" s="24">
        <v>0</v>
      </c>
      <c r="AG232" s="24">
        <v>0</v>
      </c>
      <c r="AH232" s="24">
        <v>0</v>
      </c>
      <c r="AI232" s="24">
        <v>0</v>
      </c>
      <c r="AJ232" s="24">
        <v>124667</v>
      </c>
      <c r="AK232" s="24">
        <v>65000</v>
      </c>
      <c r="AL232" s="24">
        <v>0</v>
      </c>
      <c r="AM232" s="24">
        <v>0</v>
      </c>
      <c r="AN232" s="24">
        <v>0</v>
      </c>
      <c r="AO232" s="24">
        <v>0</v>
      </c>
      <c r="AP232" s="24">
        <v>0</v>
      </c>
      <c r="AQ232" s="24">
        <v>0</v>
      </c>
      <c r="AR232" s="24">
        <v>0</v>
      </c>
      <c r="AS232" s="24">
        <v>0</v>
      </c>
      <c r="AT232" s="24">
        <v>65000</v>
      </c>
      <c r="AU232" s="24">
        <v>0</v>
      </c>
      <c r="AV232" s="24">
        <v>0</v>
      </c>
      <c r="AW232" s="24">
        <v>0</v>
      </c>
      <c r="AX232" s="24">
        <v>0</v>
      </c>
      <c r="AY232" s="24">
        <v>0</v>
      </c>
      <c r="AZ232" s="24">
        <v>185687</v>
      </c>
      <c r="BA232" s="24">
        <v>46422</v>
      </c>
      <c r="BB232" s="24">
        <v>3980</v>
      </c>
      <c r="BC232" s="24">
        <v>50402</v>
      </c>
      <c r="BD232" s="24">
        <v>173028</v>
      </c>
      <c r="BE232" s="24" t="s">
        <v>988</v>
      </c>
      <c r="BF232" s="24"/>
      <c r="BG232" s="24">
        <v>223430</v>
      </c>
      <c r="BH232" s="29">
        <v>0.40899746836369893</v>
      </c>
      <c r="BI232" s="30">
        <v>223430</v>
      </c>
      <c r="BJ232" s="31">
        <v>0.40899746836369893</v>
      </c>
      <c r="BK232" s="27" t="s">
        <v>2894</v>
      </c>
      <c r="BL232" s="21" t="s">
        <v>65</v>
      </c>
      <c r="BM232" s="21" t="s">
        <v>1235</v>
      </c>
      <c r="BN232" s="21" t="s">
        <v>2895</v>
      </c>
      <c r="BO232" s="21">
        <v>623890359</v>
      </c>
      <c r="BP232" s="21" t="s">
        <v>2896</v>
      </c>
    </row>
    <row r="233" spans="1:68" x14ac:dyDescent="0.35">
      <c r="A233" s="37">
        <v>43986.507013888891</v>
      </c>
      <c r="B233" s="36" t="s">
        <v>65</v>
      </c>
      <c r="C233" s="22" t="s">
        <v>65</v>
      </c>
      <c r="D233" s="22"/>
      <c r="E233" s="23" t="s">
        <v>985</v>
      </c>
      <c r="F233" s="23" t="s">
        <v>974</v>
      </c>
      <c r="G233" s="23" t="s">
        <v>974</v>
      </c>
      <c r="H233" s="23" t="s">
        <v>974</v>
      </c>
      <c r="I233" s="21" t="s">
        <v>751</v>
      </c>
      <c r="J233" s="21" t="s">
        <v>891</v>
      </c>
      <c r="K233" s="21">
        <v>1</v>
      </c>
      <c r="L233" s="21" t="s">
        <v>2629</v>
      </c>
      <c r="M233" s="21" t="s">
        <v>2897</v>
      </c>
      <c r="N233" s="21" t="s">
        <v>2898</v>
      </c>
      <c r="O233" s="21" t="s">
        <v>2899</v>
      </c>
      <c r="P233" s="21" t="s">
        <v>1449</v>
      </c>
      <c r="Q233" s="21" t="s">
        <v>2900</v>
      </c>
      <c r="R233" s="21" t="s">
        <v>2901</v>
      </c>
      <c r="S233" s="21" t="s">
        <v>2902</v>
      </c>
      <c r="T233" s="24">
        <v>1492768</v>
      </c>
      <c r="U233" s="24">
        <v>39165</v>
      </c>
      <c r="V233" s="24">
        <v>1346</v>
      </c>
      <c r="W233" s="24">
        <v>4406</v>
      </c>
      <c r="X233" s="24">
        <v>0</v>
      </c>
      <c r="Y233" s="24">
        <v>34595</v>
      </c>
      <c r="Z233" s="24">
        <v>0</v>
      </c>
      <c r="AA233" s="24">
        <v>18888</v>
      </c>
      <c r="AB233" s="24">
        <v>60000</v>
      </c>
      <c r="AC233" s="24">
        <v>0</v>
      </c>
      <c r="AD233" s="24">
        <v>31370</v>
      </c>
      <c r="AE233" s="24">
        <v>17000</v>
      </c>
      <c r="AF233" s="24">
        <v>0</v>
      </c>
      <c r="AG233" s="24">
        <v>0</v>
      </c>
      <c r="AH233" s="24">
        <v>0</v>
      </c>
      <c r="AI233" s="24">
        <v>0</v>
      </c>
      <c r="AJ233" s="24">
        <v>206770</v>
      </c>
      <c r="AK233" s="24">
        <v>1500</v>
      </c>
      <c r="AL233" s="24">
        <v>0</v>
      </c>
      <c r="AM233" s="24">
        <v>0</v>
      </c>
      <c r="AN233" s="24">
        <v>0</v>
      </c>
      <c r="AO233" s="24">
        <v>0</v>
      </c>
      <c r="AP233" s="24">
        <v>0</v>
      </c>
      <c r="AQ233" s="24">
        <v>19100</v>
      </c>
      <c r="AR233" s="24">
        <v>0</v>
      </c>
      <c r="AS233" s="24">
        <v>0</v>
      </c>
      <c r="AT233" s="24">
        <v>20600</v>
      </c>
      <c r="AU233" s="24">
        <v>0</v>
      </c>
      <c r="AV233" s="24">
        <v>0</v>
      </c>
      <c r="AW233" s="24">
        <v>0</v>
      </c>
      <c r="AX233" s="24">
        <v>0</v>
      </c>
      <c r="AY233" s="24">
        <v>0</v>
      </c>
      <c r="AZ233" s="24">
        <v>115775</v>
      </c>
      <c r="BA233" s="24">
        <v>28944</v>
      </c>
      <c r="BB233" s="24">
        <v>111595</v>
      </c>
      <c r="BC233" s="24">
        <v>140539</v>
      </c>
      <c r="BD233" s="24">
        <v>0</v>
      </c>
      <c r="BE233" s="24"/>
      <c r="BF233" s="24"/>
      <c r="BG233" s="24">
        <v>140539</v>
      </c>
      <c r="BH233" s="29">
        <v>9.4146578704795383E-2</v>
      </c>
      <c r="BI233" s="30">
        <v>140539</v>
      </c>
      <c r="BJ233" s="31">
        <v>9.4146578704795383E-2</v>
      </c>
      <c r="BK233" s="27" t="s">
        <v>2903</v>
      </c>
      <c r="BL233" s="21" t="s">
        <v>65</v>
      </c>
      <c r="BM233" s="21" t="s">
        <v>1115</v>
      </c>
      <c r="BN233" s="21" t="s">
        <v>2904</v>
      </c>
      <c r="BO233" s="21">
        <v>620946058</v>
      </c>
      <c r="BP233" s="21" t="s">
        <v>1022</v>
      </c>
    </row>
    <row r="234" spans="1:68" x14ac:dyDescent="0.35">
      <c r="A234" s="37">
        <v>43993.652638888889</v>
      </c>
      <c r="B234" s="36" t="s">
        <v>65</v>
      </c>
      <c r="C234" s="22" t="s">
        <v>65</v>
      </c>
      <c r="D234" s="22"/>
      <c r="E234" s="23" t="s">
        <v>985</v>
      </c>
      <c r="F234" s="23" t="s">
        <v>974</v>
      </c>
      <c r="G234" s="23" t="s">
        <v>974</v>
      </c>
      <c r="H234" s="23" t="s">
        <v>974</v>
      </c>
      <c r="I234" s="21" t="s">
        <v>753</v>
      </c>
      <c r="J234" s="21" t="s">
        <v>435</v>
      </c>
      <c r="K234" s="21">
        <v>1</v>
      </c>
      <c r="L234" s="21" t="s">
        <v>2905</v>
      </c>
      <c r="M234" s="21" t="s">
        <v>2906</v>
      </c>
      <c r="N234" s="21" t="s">
        <v>2907</v>
      </c>
      <c r="O234" s="21" t="s">
        <v>2908</v>
      </c>
      <c r="P234" s="21" t="s">
        <v>707</v>
      </c>
      <c r="Q234" s="21" t="s">
        <v>2909</v>
      </c>
      <c r="R234" s="21" t="s">
        <v>2907</v>
      </c>
      <c r="S234" s="21" t="s">
        <v>2910</v>
      </c>
      <c r="T234" s="24">
        <v>863426</v>
      </c>
      <c r="U234" s="24">
        <v>11100</v>
      </c>
      <c r="V234" s="24">
        <v>0</v>
      </c>
      <c r="W234" s="24">
        <v>11800</v>
      </c>
      <c r="X234" s="24">
        <v>2000</v>
      </c>
      <c r="Y234" s="24">
        <v>5800</v>
      </c>
      <c r="Z234" s="24">
        <v>0</v>
      </c>
      <c r="AA234" s="24">
        <v>13153</v>
      </c>
      <c r="AB234" s="24">
        <v>3420</v>
      </c>
      <c r="AC234" s="24">
        <v>0</v>
      </c>
      <c r="AD234" s="24">
        <v>17500</v>
      </c>
      <c r="AE234" s="24">
        <v>0</v>
      </c>
      <c r="AF234" s="24">
        <v>0</v>
      </c>
      <c r="AG234" s="24">
        <v>0</v>
      </c>
      <c r="AH234" s="24">
        <v>0</v>
      </c>
      <c r="AI234" s="24">
        <v>0</v>
      </c>
      <c r="AJ234" s="24">
        <v>64773</v>
      </c>
      <c r="AK234" s="24">
        <v>0</v>
      </c>
      <c r="AL234" s="24">
        <v>0</v>
      </c>
      <c r="AM234" s="24">
        <v>0</v>
      </c>
      <c r="AN234" s="24">
        <v>0</v>
      </c>
      <c r="AO234" s="24">
        <v>0</v>
      </c>
      <c r="AP234" s="24">
        <v>0</v>
      </c>
      <c r="AQ234" s="24">
        <v>1600</v>
      </c>
      <c r="AR234" s="24">
        <v>0</v>
      </c>
      <c r="AS234" s="24">
        <v>0</v>
      </c>
      <c r="AT234" s="24">
        <v>1600</v>
      </c>
      <c r="AU234" s="24">
        <v>0</v>
      </c>
      <c r="AV234" s="24">
        <v>0</v>
      </c>
      <c r="AW234" s="24">
        <v>0</v>
      </c>
      <c r="AX234" s="24">
        <v>0</v>
      </c>
      <c r="AY234" s="24">
        <v>0</v>
      </c>
      <c r="AZ234" s="24">
        <v>57153</v>
      </c>
      <c r="BA234" s="24">
        <v>14288</v>
      </c>
      <c r="BB234" s="24">
        <v>9220</v>
      </c>
      <c r="BC234" s="24">
        <v>23508</v>
      </c>
      <c r="BD234" s="24">
        <v>0</v>
      </c>
      <c r="BE234" s="24"/>
      <c r="BF234" s="24"/>
      <c r="BG234" s="24">
        <v>23508</v>
      </c>
      <c r="BH234" s="29">
        <v>2.7226421256714529E-2</v>
      </c>
      <c r="BI234" s="30">
        <v>23508</v>
      </c>
      <c r="BJ234" s="31">
        <v>2.7226421256714529E-2</v>
      </c>
      <c r="BK234" s="27" t="s">
        <v>2911</v>
      </c>
      <c r="BL234" s="21" t="s">
        <v>65</v>
      </c>
      <c r="BM234" s="21" t="s">
        <v>1009</v>
      </c>
      <c r="BN234" s="21" t="s">
        <v>2912</v>
      </c>
      <c r="BO234" s="21">
        <v>623532161</v>
      </c>
      <c r="BP234" s="21" t="s">
        <v>1022</v>
      </c>
    </row>
    <row r="235" spans="1:68" x14ac:dyDescent="0.35">
      <c r="A235" s="37">
        <v>43992.518206018518</v>
      </c>
      <c r="B235" s="36" t="s">
        <v>65</v>
      </c>
      <c r="C235" s="22" t="s">
        <v>65</v>
      </c>
      <c r="D235" s="22"/>
      <c r="E235" s="23" t="s">
        <v>985</v>
      </c>
      <c r="F235" s="23" t="s">
        <v>974</v>
      </c>
      <c r="G235" s="23" t="s">
        <v>974</v>
      </c>
      <c r="H235" s="23" t="s">
        <v>974</v>
      </c>
      <c r="I235" s="21" t="s">
        <v>755</v>
      </c>
      <c r="J235" s="21" t="s">
        <v>891</v>
      </c>
      <c r="K235" s="21">
        <v>1</v>
      </c>
      <c r="L235" s="21" t="s">
        <v>1125</v>
      </c>
      <c r="M235" s="21" t="s">
        <v>1126</v>
      </c>
      <c r="N235" s="21" t="s">
        <v>1127</v>
      </c>
      <c r="O235" s="21" t="s">
        <v>1128</v>
      </c>
      <c r="P235" s="21" t="s">
        <v>2044</v>
      </c>
      <c r="Q235" s="21" t="s">
        <v>2913</v>
      </c>
      <c r="R235" s="21" t="s">
        <v>2914</v>
      </c>
      <c r="S235" s="21" t="s">
        <v>2915</v>
      </c>
      <c r="T235" s="24">
        <v>1055456</v>
      </c>
      <c r="U235" s="24">
        <v>158</v>
      </c>
      <c r="V235" s="24">
        <v>0</v>
      </c>
      <c r="W235" s="24">
        <v>0</v>
      </c>
      <c r="X235" s="24">
        <v>5000</v>
      </c>
      <c r="Y235" s="24">
        <v>626</v>
      </c>
      <c r="Z235" s="24">
        <v>90</v>
      </c>
      <c r="AA235" s="24">
        <v>888</v>
      </c>
      <c r="AB235" s="24">
        <v>0</v>
      </c>
      <c r="AC235" s="24">
        <v>0</v>
      </c>
      <c r="AD235" s="24">
        <v>4087</v>
      </c>
      <c r="AE235" s="24">
        <v>0</v>
      </c>
      <c r="AF235" s="24">
        <v>0</v>
      </c>
      <c r="AG235" s="24">
        <v>0</v>
      </c>
      <c r="AH235" s="24">
        <v>0</v>
      </c>
      <c r="AI235" s="24">
        <v>0</v>
      </c>
      <c r="AJ235" s="24">
        <v>10849</v>
      </c>
      <c r="AK235" s="24">
        <v>0</v>
      </c>
      <c r="AL235" s="24">
        <v>0</v>
      </c>
      <c r="AM235" s="24">
        <v>0</v>
      </c>
      <c r="AN235" s="24">
        <v>0</v>
      </c>
      <c r="AO235" s="24">
        <v>0</v>
      </c>
      <c r="AP235" s="24">
        <v>0</v>
      </c>
      <c r="AQ235" s="24">
        <v>0</v>
      </c>
      <c r="AR235" s="24">
        <v>0</v>
      </c>
      <c r="AS235" s="24">
        <v>0</v>
      </c>
      <c r="AT235" s="24">
        <v>0</v>
      </c>
      <c r="AU235" s="24">
        <v>0</v>
      </c>
      <c r="AV235" s="24">
        <v>0</v>
      </c>
      <c r="AW235" s="24">
        <v>0</v>
      </c>
      <c r="AX235" s="24">
        <v>0</v>
      </c>
      <c r="AY235" s="24">
        <v>0</v>
      </c>
      <c r="AZ235" s="24">
        <v>10223</v>
      </c>
      <c r="BA235" s="24">
        <v>2556</v>
      </c>
      <c r="BB235" s="24">
        <v>626</v>
      </c>
      <c r="BC235" s="24">
        <v>3182</v>
      </c>
      <c r="BD235" s="24">
        <v>0</v>
      </c>
      <c r="BE235" s="24"/>
      <c r="BF235" s="24"/>
      <c r="BG235" s="24">
        <v>3182</v>
      </c>
      <c r="BH235" s="29">
        <v>3.0148106600369888E-3</v>
      </c>
      <c r="BI235" s="30">
        <v>3182</v>
      </c>
      <c r="BJ235" s="31">
        <v>3.0148106600369888E-3</v>
      </c>
      <c r="BK235" s="27" t="s">
        <v>2916</v>
      </c>
      <c r="BL235" s="21" t="s">
        <v>65</v>
      </c>
      <c r="BM235" s="21" t="s">
        <v>1044</v>
      </c>
      <c r="BN235" s="21" t="s">
        <v>1133</v>
      </c>
      <c r="BO235" s="21">
        <v>623021396</v>
      </c>
      <c r="BP235" s="21" t="s">
        <v>1134</v>
      </c>
    </row>
    <row r="236" spans="1:68" x14ac:dyDescent="0.35">
      <c r="A236" s="37">
        <v>43993.629895833343</v>
      </c>
      <c r="B236" s="36" t="s">
        <v>65</v>
      </c>
      <c r="C236" s="22" t="s">
        <v>65</v>
      </c>
      <c r="D236" s="22"/>
      <c r="E236" s="23" t="s">
        <v>985</v>
      </c>
      <c r="F236" s="23" t="s">
        <v>974</v>
      </c>
      <c r="G236" s="23" t="s">
        <v>974</v>
      </c>
      <c r="H236" s="23" t="s">
        <v>974</v>
      </c>
      <c r="I236" s="21" t="s">
        <v>757</v>
      </c>
      <c r="J236" s="21" t="s">
        <v>435</v>
      </c>
      <c r="K236" s="21">
        <v>1</v>
      </c>
      <c r="L236" s="21" t="s">
        <v>2917</v>
      </c>
      <c r="M236" s="21" t="s">
        <v>2918</v>
      </c>
      <c r="N236" s="21" t="s">
        <v>2919</v>
      </c>
      <c r="O236" s="21" t="s">
        <v>2920</v>
      </c>
      <c r="P236" s="21" t="s">
        <v>2921</v>
      </c>
      <c r="Q236" s="21" t="s">
        <v>2922</v>
      </c>
      <c r="R236" s="21" t="s">
        <v>2923</v>
      </c>
      <c r="S236" s="21" t="s">
        <v>2924</v>
      </c>
      <c r="T236" s="24">
        <v>13668817</v>
      </c>
      <c r="U236" s="24">
        <v>518054</v>
      </c>
      <c r="V236" s="24">
        <v>5300</v>
      </c>
      <c r="W236" s="24">
        <v>0</v>
      </c>
      <c r="X236" s="24">
        <v>0</v>
      </c>
      <c r="Y236" s="24">
        <v>485147</v>
      </c>
      <c r="Z236" s="24">
        <v>24857</v>
      </c>
      <c r="AA236" s="24">
        <v>289249</v>
      </c>
      <c r="AB236" s="24">
        <v>0</v>
      </c>
      <c r="AC236" s="24">
        <v>0</v>
      </c>
      <c r="AD236" s="24">
        <v>518215</v>
      </c>
      <c r="AE236" s="24">
        <v>2722344</v>
      </c>
      <c r="AF236" s="24">
        <v>1537926</v>
      </c>
      <c r="AG236" s="24">
        <v>750099</v>
      </c>
      <c r="AH236" s="24">
        <v>0</v>
      </c>
      <c r="AI236" s="24">
        <v>0</v>
      </c>
      <c r="AJ236" s="24">
        <v>6851191</v>
      </c>
      <c r="AK236" s="24">
        <v>0</v>
      </c>
      <c r="AL236" s="24">
        <v>0</v>
      </c>
      <c r="AM236" s="24">
        <v>994795</v>
      </c>
      <c r="AN236" s="24">
        <v>0</v>
      </c>
      <c r="AO236" s="24">
        <v>0</v>
      </c>
      <c r="AP236" s="24">
        <v>0</v>
      </c>
      <c r="AQ236" s="24">
        <v>6046</v>
      </c>
      <c r="AR236" s="24">
        <v>241</v>
      </c>
      <c r="AS236" s="24">
        <v>5000</v>
      </c>
      <c r="AT236" s="24">
        <v>1006082</v>
      </c>
      <c r="AU236" s="24">
        <v>1643494</v>
      </c>
      <c r="AV236" s="24">
        <v>0</v>
      </c>
      <c r="AW236" s="24">
        <v>0</v>
      </c>
      <c r="AX236" s="24">
        <v>0</v>
      </c>
      <c r="AY236" s="24">
        <v>1643494</v>
      </c>
      <c r="AZ236" s="24">
        <v>4005251</v>
      </c>
      <c r="BA236" s="24">
        <v>1001313</v>
      </c>
      <c r="BB236" s="24">
        <v>5495516</v>
      </c>
      <c r="BC236" s="24">
        <v>6496829</v>
      </c>
      <c r="BD236" s="24">
        <v>0</v>
      </c>
      <c r="BE236" s="24"/>
      <c r="BF236" s="24"/>
      <c r="BG236" s="24">
        <v>6496829</v>
      </c>
      <c r="BH236" s="29">
        <v>0.47530294684609503</v>
      </c>
      <c r="BI236" s="30">
        <v>6496829</v>
      </c>
      <c r="BJ236" s="31">
        <v>0.47530294684609503</v>
      </c>
      <c r="BK236" s="27" t="s">
        <v>2925</v>
      </c>
      <c r="BL236" s="21" t="s">
        <v>65</v>
      </c>
      <c r="BM236" s="21" t="s">
        <v>1056</v>
      </c>
      <c r="BN236" s="21" t="s">
        <v>2926</v>
      </c>
      <c r="BO236" s="21">
        <v>623518722</v>
      </c>
      <c r="BP236" s="21" t="s">
        <v>2927</v>
      </c>
    </row>
    <row r="237" spans="1:68" x14ac:dyDescent="0.35">
      <c r="A237" s="37">
        <v>43991.408055555563</v>
      </c>
      <c r="B237" s="36" t="s">
        <v>65</v>
      </c>
      <c r="C237" s="22" t="s">
        <v>65</v>
      </c>
      <c r="D237" s="22" t="s">
        <v>2324</v>
      </c>
      <c r="E237" s="23" t="s">
        <v>985</v>
      </c>
      <c r="F237" s="23" t="s">
        <v>974</v>
      </c>
      <c r="G237" s="23" t="s">
        <v>974</v>
      </c>
      <c r="H237" s="23" t="s">
        <v>974</v>
      </c>
      <c r="I237" s="21" t="s">
        <v>759</v>
      </c>
      <c r="J237" s="21" t="s">
        <v>891</v>
      </c>
      <c r="K237" s="21">
        <v>1</v>
      </c>
      <c r="L237" s="21" t="s">
        <v>2928</v>
      </c>
      <c r="M237" s="21" t="s">
        <v>2292</v>
      </c>
      <c r="N237" s="21" t="s">
        <v>2929</v>
      </c>
      <c r="O237" s="21" t="s">
        <v>2930</v>
      </c>
      <c r="P237" s="21" t="s">
        <v>2928</v>
      </c>
      <c r="Q237" s="21" t="s">
        <v>2292</v>
      </c>
      <c r="R237" s="21" t="s">
        <v>2929</v>
      </c>
      <c r="S237" s="21" t="s">
        <v>2930</v>
      </c>
      <c r="T237" s="24">
        <v>722094</v>
      </c>
      <c r="U237" s="24">
        <v>0</v>
      </c>
      <c r="V237" s="24">
        <v>0</v>
      </c>
      <c r="W237" s="24">
        <v>0</v>
      </c>
      <c r="X237" s="24">
        <v>0</v>
      </c>
      <c r="Y237" s="24">
        <v>1000</v>
      </c>
      <c r="Z237" s="24">
        <v>0</v>
      </c>
      <c r="AA237" s="24">
        <v>17500</v>
      </c>
      <c r="AB237" s="24">
        <v>0</v>
      </c>
      <c r="AC237" s="24">
        <v>0</v>
      </c>
      <c r="AD237" s="24">
        <v>29500</v>
      </c>
      <c r="AE237" s="24">
        <v>5000</v>
      </c>
      <c r="AF237" s="24">
        <v>0</v>
      </c>
      <c r="AG237" s="24">
        <v>0</v>
      </c>
      <c r="AH237" s="24">
        <v>0</v>
      </c>
      <c r="AI237" s="24">
        <v>0</v>
      </c>
      <c r="AJ237" s="24">
        <v>53000</v>
      </c>
      <c r="AK237" s="24">
        <v>0</v>
      </c>
      <c r="AL237" s="24">
        <v>0</v>
      </c>
      <c r="AM237" s="24">
        <v>0</v>
      </c>
      <c r="AN237" s="24">
        <v>0</v>
      </c>
      <c r="AO237" s="24">
        <v>0</v>
      </c>
      <c r="AP237" s="24">
        <v>0</v>
      </c>
      <c r="AQ237" s="24">
        <v>0</v>
      </c>
      <c r="AR237" s="24">
        <v>1000</v>
      </c>
      <c r="AS237" s="24">
        <v>0</v>
      </c>
      <c r="AT237" s="24">
        <v>1000</v>
      </c>
      <c r="AU237" s="24">
        <v>3000</v>
      </c>
      <c r="AV237" s="24">
        <v>0</v>
      </c>
      <c r="AW237" s="24">
        <v>0</v>
      </c>
      <c r="AX237" s="24">
        <v>0</v>
      </c>
      <c r="AY237" s="24">
        <v>3000</v>
      </c>
      <c r="AZ237" s="24">
        <v>51000</v>
      </c>
      <c r="BA237" s="24">
        <v>12750</v>
      </c>
      <c r="BB237" s="24">
        <v>6000</v>
      </c>
      <c r="BC237" s="24">
        <v>18750</v>
      </c>
      <c r="BD237" s="24">
        <v>38250</v>
      </c>
      <c r="BE237" s="24" t="s">
        <v>1031</v>
      </c>
      <c r="BF237" s="24"/>
      <c r="BG237" s="24">
        <v>57000</v>
      </c>
      <c r="BH237" s="29">
        <v>7.8937091292823378E-2</v>
      </c>
      <c r="BI237" s="30">
        <v>57000</v>
      </c>
      <c r="BJ237" s="31">
        <v>7.8937091292823378E-2</v>
      </c>
      <c r="BK237" s="27" t="s">
        <v>2931</v>
      </c>
      <c r="BL237" s="21" t="s">
        <v>65</v>
      </c>
      <c r="BM237" s="21" t="s">
        <v>2932</v>
      </c>
      <c r="BN237" s="21" t="s">
        <v>2933</v>
      </c>
      <c r="BO237" s="21">
        <v>622522271</v>
      </c>
      <c r="BP237" s="21" t="s">
        <v>1470</v>
      </c>
    </row>
    <row r="238" spans="1:68" x14ac:dyDescent="0.35">
      <c r="A238" s="37">
        <v>43984.532233796293</v>
      </c>
      <c r="B238" s="36" t="s">
        <v>65</v>
      </c>
      <c r="C238" s="22" t="s">
        <v>65</v>
      </c>
      <c r="D238" s="22"/>
      <c r="E238" s="23" t="s">
        <v>985</v>
      </c>
      <c r="F238" s="23" t="s">
        <v>974</v>
      </c>
      <c r="G238" s="23" t="s">
        <v>974</v>
      </c>
      <c r="H238" s="23" t="s">
        <v>974</v>
      </c>
      <c r="I238" s="21" t="s">
        <v>761</v>
      </c>
      <c r="J238" s="21" t="s">
        <v>925</v>
      </c>
      <c r="K238" s="21">
        <v>1</v>
      </c>
      <c r="L238" s="21" t="s">
        <v>2934</v>
      </c>
      <c r="M238" s="21" t="s">
        <v>2935</v>
      </c>
      <c r="N238" s="21" t="s">
        <v>2936</v>
      </c>
      <c r="O238" s="21" t="s">
        <v>2937</v>
      </c>
      <c r="P238" s="21" t="s">
        <v>1154</v>
      </c>
      <c r="Q238" s="21" t="s">
        <v>2938</v>
      </c>
      <c r="R238" s="21" t="s">
        <v>2939</v>
      </c>
      <c r="S238" s="21" t="s">
        <v>2940</v>
      </c>
      <c r="T238" s="24">
        <v>167783</v>
      </c>
      <c r="U238" s="24">
        <v>0</v>
      </c>
      <c r="V238" s="24">
        <v>0</v>
      </c>
      <c r="W238" s="24">
        <v>0</v>
      </c>
      <c r="X238" s="24">
        <v>0</v>
      </c>
      <c r="Y238" s="24">
        <v>6094</v>
      </c>
      <c r="Z238" s="24">
        <v>0</v>
      </c>
      <c r="AA238" s="24">
        <v>920</v>
      </c>
      <c r="AB238" s="24">
        <v>0</v>
      </c>
      <c r="AC238" s="24">
        <v>0</v>
      </c>
      <c r="AD238" s="24">
        <v>368</v>
      </c>
      <c r="AE238" s="24">
        <v>0</v>
      </c>
      <c r="AF238" s="24">
        <v>0</v>
      </c>
      <c r="AG238" s="24">
        <v>0</v>
      </c>
      <c r="AH238" s="24">
        <v>0</v>
      </c>
      <c r="AI238" s="24">
        <v>0</v>
      </c>
      <c r="AJ238" s="24">
        <v>7382</v>
      </c>
      <c r="AK238" s="24">
        <v>0</v>
      </c>
      <c r="AL238" s="24">
        <v>0</v>
      </c>
      <c r="AM238" s="24">
        <v>0</v>
      </c>
      <c r="AN238" s="24">
        <v>0</v>
      </c>
      <c r="AO238" s="24">
        <v>0</v>
      </c>
      <c r="AP238" s="24">
        <v>0</v>
      </c>
      <c r="AQ238" s="24">
        <v>1185</v>
      </c>
      <c r="AR238" s="24">
        <v>0</v>
      </c>
      <c r="AS238" s="24">
        <v>0</v>
      </c>
      <c r="AT238" s="24">
        <v>1185</v>
      </c>
      <c r="AU238" s="24">
        <v>0</v>
      </c>
      <c r="AV238" s="24">
        <v>0</v>
      </c>
      <c r="AW238" s="24">
        <v>0</v>
      </c>
      <c r="AX238" s="24">
        <v>0</v>
      </c>
      <c r="AY238" s="24">
        <v>0</v>
      </c>
      <c r="AZ238" s="24">
        <v>2473</v>
      </c>
      <c r="BA238" s="24">
        <v>618</v>
      </c>
      <c r="BB238" s="24">
        <v>6094</v>
      </c>
      <c r="BC238" s="24">
        <v>6712</v>
      </c>
      <c r="BD238" s="24">
        <v>0</v>
      </c>
      <c r="BE238" s="24"/>
      <c r="BF238" s="24"/>
      <c r="BG238" s="24">
        <v>6712</v>
      </c>
      <c r="BH238" s="29">
        <v>4.0004052853984014E-2</v>
      </c>
      <c r="BI238" s="30">
        <v>6712</v>
      </c>
      <c r="BJ238" s="31">
        <v>4.0004052853984014E-2</v>
      </c>
      <c r="BK238" s="27" t="s">
        <v>2941</v>
      </c>
      <c r="BL238" s="21" t="s">
        <v>65</v>
      </c>
      <c r="BM238" s="21" t="s">
        <v>1115</v>
      </c>
      <c r="BN238" s="21" t="s">
        <v>2942</v>
      </c>
      <c r="BO238" s="21">
        <v>620083196</v>
      </c>
      <c r="BP238" s="21" t="s">
        <v>2943</v>
      </c>
    </row>
    <row r="239" spans="1:68" x14ac:dyDescent="0.35">
      <c r="A239" s="37">
        <v>44050.411111111112</v>
      </c>
      <c r="B239" s="36" t="s">
        <v>65</v>
      </c>
      <c r="C239" s="22" t="s">
        <v>65</v>
      </c>
      <c r="D239" s="21"/>
      <c r="E239" s="23" t="s">
        <v>985</v>
      </c>
      <c r="F239" s="23" t="s">
        <v>974</v>
      </c>
      <c r="G239" s="23" t="s">
        <v>974</v>
      </c>
      <c r="H239" s="23" t="s">
        <v>974</v>
      </c>
      <c r="I239" s="21" t="s">
        <v>763</v>
      </c>
      <c r="J239" s="21" t="s">
        <v>921</v>
      </c>
      <c r="K239" s="21">
        <v>1</v>
      </c>
      <c r="L239" s="21" t="s">
        <v>1760</v>
      </c>
      <c r="M239" s="21" t="s">
        <v>2944</v>
      </c>
      <c r="N239" s="21" t="s">
        <v>2945</v>
      </c>
      <c r="O239" s="21" t="s">
        <v>2946</v>
      </c>
      <c r="P239" s="21" t="s">
        <v>372</v>
      </c>
      <c r="Q239" s="21" t="s">
        <v>2299</v>
      </c>
      <c r="R239" s="21" t="s">
        <v>2947</v>
      </c>
      <c r="S239" s="21" t="s">
        <v>2948</v>
      </c>
      <c r="T239" s="24">
        <v>2003964</v>
      </c>
      <c r="U239" s="24">
        <v>103575</v>
      </c>
      <c r="V239" s="24">
        <v>17249</v>
      </c>
      <c r="W239" s="24">
        <v>44251</v>
      </c>
      <c r="X239" s="24">
        <v>22500</v>
      </c>
      <c r="Y239" s="24">
        <v>325000</v>
      </c>
      <c r="Z239" s="24">
        <v>12000</v>
      </c>
      <c r="AA239" s="24">
        <v>157000</v>
      </c>
      <c r="AB239" s="24">
        <v>0</v>
      </c>
      <c r="AC239" s="24">
        <v>0</v>
      </c>
      <c r="AD239" s="24">
        <v>63495</v>
      </c>
      <c r="AE239" s="24">
        <v>20000</v>
      </c>
      <c r="AF239" s="24">
        <v>35000</v>
      </c>
      <c r="AG239" s="24">
        <v>42000</v>
      </c>
      <c r="AH239" s="24">
        <v>0</v>
      </c>
      <c r="AI239" s="24">
        <v>0</v>
      </c>
      <c r="AJ239" s="24">
        <v>842070</v>
      </c>
      <c r="AK239" s="24">
        <v>15000</v>
      </c>
      <c r="AL239" s="24">
        <v>0</v>
      </c>
      <c r="AM239" s="24">
        <v>0</v>
      </c>
      <c r="AN239" s="24">
        <v>0</v>
      </c>
      <c r="AO239" s="24">
        <v>0</v>
      </c>
      <c r="AP239" s="24">
        <v>10500</v>
      </c>
      <c r="AQ239" s="24">
        <v>8500</v>
      </c>
      <c r="AR239" s="24">
        <v>5000</v>
      </c>
      <c r="AS239" s="24">
        <v>0</v>
      </c>
      <c r="AT239" s="24">
        <v>39000</v>
      </c>
      <c r="AU239" s="24">
        <v>12000</v>
      </c>
      <c r="AV239" s="24">
        <v>0</v>
      </c>
      <c r="AW239" s="24">
        <v>0</v>
      </c>
      <c r="AX239" s="24">
        <v>0</v>
      </c>
      <c r="AY239" s="24">
        <v>12000</v>
      </c>
      <c r="AZ239" s="24">
        <v>471070</v>
      </c>
      <c r="BA239" s="24">
        <v>117768</v>
      </c>
      <c r="BB239" s="24">
        <v>422000</v>
      </c>
      <c r="BC239" s="24">
        <v>539768</v>
      </c>
      <c r="BD239" s="24">
        <v>0</v>
      </c>
      <c r="BE239" s="21"/>
      <c r="BF239" s="21"/>
      <c r="BG239" s="24">
        <v>539768</v>
      </c>
      <c r="BH239" s="29">
        <v>0.2693501480066508</v>
      </c>
      <c r="BI239" s="30">
        <v>539768</v>
      </c>
      <c r="BJ239" s="31">
        <v>0.2693501480066508</v>
      </c>
      <c r="BK239" s="27" t="s">
        <v>2949</v>
      </c>
      <c r="BL239" s="21" t="s">
        <v>65</v>
      </c>
      <c r="BM239" s="21" t="s">
        <v>2950</v>
      </c>
      <c r="BN239" s="21" t="s">
        <v>2951</v>
      </c>
      <c r="BO239" s="33">
        <v>644715364</v>
      </c>
      <c r="BP239" s="21" t="s">
        <v>2952</v>
      </c>
    </row>
    <row r="240" spans="1:68" x14ac:dyDescent="0.35">
      <c r="A240" s="37">
        <v>44019.380937499998</v>
      </c>
      <c r="B240" s="36" t="s">
        <v>65</v>
      </c>
      <c r="C240" s="22" t="s">
        <v>65</v>
      </c>
      <c r="D240" s="21"/>
      <c r="E240" s="23" t="s">
        <v>985</v>
      </c>
      <c r="F240" s="23" t="s">
        <v>974</v>
      </c>
      <c r="G240" s="23" t="s">
        <v>974</v>
      </c>
      <c r="H240" s="23" t="s">
        <v>974</v>
      </c>
      <c r="I240" s="21" t="s">
        <v>767</v>
      </c>
      <c r="J240" s="21" t="s">
        <v>921</v>
      </c>
      <c r="K240" s="21">
        <v>1</v>
      </c>
      <c r="L240" s="21" t="s">
        <v>1882</v>
      </c>
      <c r="M240" s="21" t="s">
        <v>2953</v>
      </c>
      <c r="N240" s="21" t="s">
        <v>2954</v>
      </c>
      <c r="O240" s="21" t="s">
        <v>2955</v>
      </c>
      <c r="P240" s="21" t="s">
        <v>1175</v>
      </c>
      <c r="Q240" s="21" t="s">
        <v>2956</v>
      </c>
      <c r="R240" s="21" t="s">
        <v>2957</v>
      </c>
      <c r="S240" s="21" t="s">
        <v>2958</v>
      </c>
      <c r="T240" s="24">
        <v>636042</v>
      </c>
      <c r="U240" s="24">
        <v>0</v>
      </c>
      <c r="V240" s="24">
        <v>0</v>
      </c>
      <c r="W240" s="24">
        <v>0</v>
      </c>
      <c r="X240" s="24">
        <v>0</v>
      </c>
      <c r="Y240" s="24">
        <v>18861</v>
      </c>
      <c r="Z240" s="24">
        <v>0</v>
      </c>
      <c r="AA240" s="24">
        <v>0</v>
      </c>
      <c r="AB240" s="24">
        <v>8572</v>
      </c>
      <c r="AC240" s="24">
        <v>0</v>
      </c>
      <c r="AD240" s="24">
        <v>0</v>
      </c>
      <c r="AE240" s="24">
        <v>0</v>
      </c>
      <c r="AF240" s="24">
        <v>0</v>
      </c>
      <c r="AG240" s="24">
        <v>0</v>
      </c>
      <c r="AH240" s="24">
        <v>0</v>
      </c>
      <c r="AI240" s="24">
        <v>0</v>
      </c>
      <c r="AJ240" s="24">
        <v>27433</v>
      </c>
      <c r="AK240" s="24">
        <v>0</v>
      </c>
      <c r="AL240" s="24">
        <v>0</v>
      </c>
      <c r="AM240" s="24">
        <v>0</v>
      </c>
      <c r="AN240" s="24">
        <v>0</v>
      </c>
      <c r="AO240" s="24">
        <v>0</v>
      </c>
      <c r="AP240" s="24">
        <v>0</v>
      </c>
      <c r="AQ240" s="24">
        <v>0</v>
      </c>
      <c r="AR240" s="24">
        <v>0</v>
      </c>
      <c r="AS240" s="24">
        <v>0</v>
      </c>
      <c r="AT240" s="24">
        <v>0</v>
      </c>
      <c r="AU240" s="24">
        <v>0</v>
      </c>
      <c r="AV240" s="24">
        <v>0</v>
      </c>
      <c r="AW240" s="24">
        <v>0</v>
      </c>
      <c r="AX240" s="24">
        <v>0</v>
      </c>
      <c r="AY240" s="24">
        <v>0</v>
      </c>
      <c r="AZ240" s="24">
        <v>0</v>
      </c>
      <c r="BA240" s="24">
        <v>0</v>
      </c>
      <c r="BB240" s="24">
        <v>27433</v>
      </c>
      <c r="BC240" s="24">
        <v>27433</v>
      </c>
      <c r="BD240" s="24">
        <v>0</v>
      </c>
      <c r="BE240" s="24"/>
      <c r="BF240" s="24"/>
      <c r="BG240" s="24">
        <v>27433</v>
      </c>
      <c r="BH240" s="29">
        <v>4.3130799538395263E-2</v>
      </c>
      <c r="BI240" s="30">
        <v>27433</v>
      </c>
      <c r="BJ240" s="31">
        <v>4.3130799538395263E-2</v>
      </c>
      <c r="BK240" s="27" t="s">
        <v>2959</v>
      </c>
      <c r="BL240" s="21" t="s">
        <v>65</v>
      </c>
      <c r="BM240" s="21" t="s">
        <v>2960</v>
      </c>
      <c r="BN240" s="21" t="s">
        <v>2961</v>
      </c>
      <c r="BO240" s="33">
        <v>632729338</v>
      </c>
      <c r="BP240" s="21" t="s">
        <v>2962</v>
      </c>
    </row>
    <row r="241" spans="1:68" x14ac:dyDescent="0.35">
      <c r="A241" s="37">
        <v>43987.599803240737</v>
      </c>
      <c r="B241" s="36" t="s">
        <v>65</v>
      </c>
      <c r="C241" s="22" t="s">
        <v>65</v>
      </c>
      <c r="D241" s="22"/>
      <c r="E241" s="23" t="s">
        <v>985</v>
      </c>
      <c r="F241" s="23" t="s">
        <v>974</v>
      </c>
      <c r="G241" s="23" t="s">
        <v>974</v>
      </c>
      <c r="H241" s="23" t="s">
        <v>974</v>
      </c>
      <c r="I241" s="21" t="s">
        <v>771</v>
      </c>
      <c r="J241" s="21" t="s">
        <v>921</v>
      </c>
      <c r="K241" s="21">
        <v>1</v>
      </c>
      <c r="L241" s="21" t="s">
        <v>2963</v>
      </c>
      <c r="M241" s="21" t="s">
        <v>2964</v>
      </c>
      <c r="N241" s="21" t="s">
        <v>2965</v>
      </c>
      <c r="O241" s="21" t="s">
        <v>2966</v>
      </c>
      <c r="P241" s="21" t="s">
        <v>2963</v>
      </c>
      <c r="Q241" s="21" t="s">
        <v>2964</v>
      </c>
      <c r="R241" s="21" t="s">
        <v>2965</v>
      </c>
      <c r="S241" s="21" t="s">
        <v>2966</v>
      </c>
      <c r="T241" s="24">
        <v>1730468</v>
      </c>
      <c r="U241" s="24">
        <v>206203</v>
      </c>
      <c r="V241" s="24">
        <v>0</v>
      </c>
      <c r="W241" s="24">
        <v>0</v>
      </c>
      <c r="X241" s="24">
        <v>0</v>
      </c>
      <c r="Y241" s="24">
        <v>16969</v>
      </c>
      <c r="Z241" s="24">
        <v>0</v>
      </c>
      <c r="AA241" s="24">
        <v>29945</v>
      </c>
      <c r="AB241" s="24">
        <v>0</v>
      </c>
      <c r="AC241" s="24">
        <v>0</v>
      </c>
      <c r="AD241" s="24">
        <v>45656</v>
      </c>
      <c r="AE241" s="24">
        <v>0</v>
      </c>
      <c r="AF241" s="24">
        <v>0</v>
      </c>
      <c r="AG241" s="24">
        <v>0</v>
      </c>
      <c r="AH241" s="24">
        <v>0</v>
      </c>
      <c r="AI241" s="24">
        <v>0</v>
      </c>
      <c r="AJ241" s="24">
        <v>298773</v>
      </c>
      <c r="AK241" s="24">
        <v>30762</v>
      </c>
      <c r="AL241" s="24">
        <v>0</v>
      </c>
      <c r="AM241" s="24">
        <v>0</v>
      </c>
      <c r="AN241" s="24">
        <v>0</v>
      </c>
      <c r="AO241" s="24">
        <v>0</v>
      </c>
      <c r="AP241" s="24">
        <v>0</v>
      </c>
      <c r="AQ241" s="24">
        <v>4170</v>
      </c>
      <c r="AR241" s="24">
        <v>0</v>
      </c>
      <c r="AS241" s="24">
        <v>0</v>
      </c>
      <c r="AT241" s="24">
        <v>34932</v>
      </c>
      <c r="AU241" s="24">
        <v>0</v>
      </c>
      <c r="AV241" s="24">
        <v>0</v>
      </c>
      <c r="AW241" s="24">
        <v>0</v>
      </c>
      <c r="AX241" s="24">
        <v>0</v>
      </c>
      <c r="AY241" s="24">
        <v>0</v>
      </c>
      <c r="AZ241" s="24">
        <v>316736</v>
      </c>
      <c r="BA241" s="24">
        <v>79184</v>
      </c>
      <c r="BB241" s="24">
        <v>16969</v>
      </c>
      <c r="BC241" s="24">
        <v>96153</v>
      </c>
      <c r="BD241" s="24">
        <v>0</v>
      </c>
      <c r="BE241" s="24"/>
      <c r="BF241" s="24"/>
      <c r="BG241" s="24">
        <v>96153</v>
      </c>
      <c r="BH241" s="29">
        <v>5.556473740051824E-2</v>
      </c>
      <c r="BI241" s="30">
        <v>96153</v>
      </c>
      <c r="BJ241" s="31">
        <v>5.556473740051824E-2</v>
      </c>
      <c r="BK241" s="27" t="s">
        <v>2967</v>
      </c>
      <c r="BL241" s="21" t="s">
        <v>65</v>
      </c>
      <c r="BM241" s="21" t="s">
        <v>1115</v>
      </c>
      <c r="BN241" s="21" t="s">
        <v>2968</v>
      </c>
      <c r="BO241" s="21">
        <v>621394510</v>
      </c>
      <c r="BP241" s="21" t="s">
        <v>2969</v>
      </c>
    </row>
    <row r="242" spans="1:68" x14ac:dyDescent="0.35">
      <c r="A242" s="37">
        <v>43986.60565972222</v>
      </c>
      <c r="B242" s="36" t="s">
        <v>65</v>
      </c>
      <c r="C242" s="22" t="s">
        <v>65</v>
      </c>
      <c r="D242" s="22"/>
      <c r="E242" s="23" t="s">
        <v>985</v>
      </c>
      <c r="F242" s="23" t="s">
        <v>974</v>
      </c>
      <c r="G242" s="23" t="s">
        <v>974</v>
      </c>
      <c r="H242" s="23" t="s">
        <v>974</v>
      </c>
      <c r="I242" s="21" t="s">
        <v>773</v>
      </c>
      <c r="J242" s="21" t="s">
        <v>399</v>
      </c>
      <c r="K242" s="21">
        <v>1</v>
      </c>
      <c r="L242" s="21" t="s">
        <v>2970</v>
      </c>
      <c r="M242" s="21" t="s">
        <v>2971</v>
      </c>
      <c r="N242" s="21" t="s">
        <v>2972</v>
      </c>
      <c r="O242" s="21" t="s">
        <v>2973</v>
      </c>
      <c r="P242" s="21" t="s">
        <v>2970</v>
      </c>
      <c r="Q242" s="21" t="s">
        <v>2971</v>
      </c>
      <c r="R242" s="21" t="s">
        <v>2972</v>
      </c>
      <c r="S242" s="21" t="s">
        <v>2973</v>
      </c>
      <c r="T242" s="24">
        <v>322606</v>
      </c>
      <c r="U242" s="24">
        <v>0</v>
      </c>
      <c r="V242" s="24">
        <v>0</v>
      </c>
      <c r="W242" s="24">
        <v>0</v>
      </c>
      <c r="X242" s="24">
        <v>0</v>
      </c>
      <c r="Y242" s="24">
        <v>15381</v>
      </c>
      <c r="Z242" s="24">
        <v>0</v>
      </c>
      <c r="AA242" s="24">
        <v>1780</v>
      </c>
      <c r="AB242" s="24">
        <v>0</v>
      </c>
      <c r="AC242" s="24">
        <v>0</v>
      </c>
      <c r="AD242" s="24">
        <v>12231</v>
      </c>
      <c r="AE242" s="24">
        <v>0</v>
      </c>
      <c r="AF242" s="24">
        <v>39528</v>
      </c>
      <c r="AG242" s="24">
        <v>0</v>
      </c>
      <c r="AH242" s="24">
        <v>0</v>
      </c>
      <c r="AI242" s="24">
        <v>0</v>
      </c>
      <c r="AJ242" s="24">
        <v>68920</v>
      </c>
      <c r="AK242" s="24">
        <v>0</v>
      </c>
      <c r="AL242" s="24">
        <v>0</v>
      </c>
      <c r="AM242" s="24">
        <v>0</v>
      </c>
      <c r="AN242" s="24">
        <v>0</v>
      </c>
      <c r="AO242" s="24">
        <v>0</v>
      </c>
      <c r="AP242" s="24">
        <v>0</v>
      </c>
      <c r="AQ242" s="24">
        <v>0</v>
      </c>
      <c r="AR242" s="24">
        <v>0</v>
      </c>
      <c r="AS242" s="24">
        <v>0</v>
      </c>
      <c r="AT242" s="24">
        <v>0</v>
      </c>
      <c r="AU242" s="24">
        <v>700</v>
      </c>
      <c r="AV242" s="24">
        <v>0</v>
      </c>
      <c r="AW242" s="24">
        <v>0</v>
      </c>
      <c r="AX242" s="24">
        <v>0</v>
      </c>
      <c r="AY242" s="24">
        <v>700</v>
      </c>
      <c r="AZ242" s="24">
        <v>14711</v>
      </c>
      <c r="BA242" s="24">
        <v>3678</v>
      </c>
      <c r="BB242" s="24">
        <v>54909</v>
      </c>
      <c r="BC242" s="24">
        <v>58587</v>
      </c>
      <c r="BD242" s="24">
        <v>0</v>
      </c>
      <c r="BE242" s="24"/>
      <c r="BF242" s="24"/>
      <c r="BG242" s="24">
        <v>58587</v>
      </c>
      <c r="BH242" s="29">
        <v>0.18160542581353106</v>
      </c>
      <c r="BI242" s="30">
        <v>58587</v>
      </c>
      <c r="BJ242" s="31">
        <v>0.18160542581353106</v>
      </c>
      <c r="BK242" s="27" t="s">
        <v>2974</v>
      </c>
      <c r="BL242" s="21" t="s">
        <v>65</v>
      </c>
      <c r="BM242" s="21" t="s">
        <v>2975</v>
      </c>
      <c r="BN242" s="21" t="s">
        <v>2976</v>
      </c>
      <c r="BO242" s="21">
        <v>621002116</v>
      </c>
      <c r="BP242" s="21" t="s">
        <v>1022</v>
      </c>
    </row>
    <row r="243" spans="1:68" x14ac:dyDescent="0.35">
      <c r="A243" s="37">
        <v>43993.688043981478</v>
      </c>
      <c r="B243" s="36" t="s">
        <v>65</v>
      </c>
      <c r="C243" s="22" t="s">
        <v>65</v>
      </c>
      <c r="D243" s="22" t="s">
        <v>2977</v>
      </c>
      <c r="E243" s="23" t="s">
        <v>985</v>
      </c>
      <c r="F243" s="23" t="s">
        <v>974</v>
      </c>
      <c r="G243" s="23" t="s">
        <v>974</v>
      </c>
      <c r="H243" s="23" t="s">
        <v>974</v>
      </c>
      <c r="I243" s="21" t="s">
        <v>777</v>
      </c>
      <c r="J243" s="21" t="s">
        <v>389</v>
      </c>
      <c r="K243" s="21">
        <v>1</v>
      </c>
      <c r="L243" s="21" t="s">
        <v>2336</v>
      </c>
      <c r="M243" s="21" t="s">
        <v>2978</v>
      </c>
      <c r="N243" s="21" t="s">
        <v>2979</v>
      </c>
      <c r="O243" s="21" t="s">
        <v>2980</v>
      </c>
      <c r="P243" s="21" t="s">
        <v>1047</v>
      </c>
      <c r="Q243" s="21" t="s">
        <v>2981</v>
      </c>
      <c r="R243" s="21" t="s">
        <v>2982</v>
      </c>
      <c r="S243" s="21" t="s">
        <v>2983</v>
      </c>
      <c r="T243" s="24">
        <v>1342530</v>
      </c>
      <c r="U243" s="24">
        <v>0</v>
      </c>
      <c r="V243" s="24">
        <v>0</v>
      </c>
      <c r="W243" s="24">
        <v>0</v>
      </c>
      <c r="X243" s="24">
        <v>0</v>
      </c>
      <c r="Y243" s="24">
        <v>8212</v>
      </c>
      <c r="Z243" s="24">
        <v>0</v>
      </c>
      <c r="AA243" s="24">
        <v>56736</v>
      </c>
      <c r="AB243" s="24">
        <v>10470</v>
      </c>
      <c r="AC243" s="24">
        <v>0</v>
      </c>
      <c r="AD243" s="24">
        <v>12172</v>
      </c>
      <c r="AE243" s="24">
        <v>263570</v>
      </c>
      <c r="AF243" s="24">
        <v>0</v>
      </c>
      <c r="AG243" s="24">
        <v>25384</v>
      </c>
      <c r="AH243" s="24">
        <v>0</v>
      </c>
      <c r="AI243" s="24">
        <v>0</v>
      </c>
      <c r="AJ243" s="24">
        <v>376544</v>
      </c>
      <c r="AK243" s="24">
        <v>0</v>
      </c>
      <c r="AL243" s="24">
        <v>0</v>
      </c>
      <c r="AM243" s="24">
        <v>0</v>
      </c>
      <c r="AN243" s="24">
        <v>271</v>
      </c>
      <c r="AO243" s="24">
        <v>0</v>
      </c>
      <c r="AP243" s="24">
        <v>0</v>
      </c>
      <c r="AQ243" s="24">
        <v>11106</v>
      </c>
      <c r="AR243" s="24">
        <v>0</v>
      </c>
      <c r="AS243" s="24">
        <v>0</v>
      </c>
      <c r="AT243" s="24">
        <v>11377</v>
      </c>
      <c r="AU243" s="24">
        <v>0</v>
      </c>
      <c r="AV243" s="24">
        <v>0</v>
      </c>
      <c r="AW243" s="24">
        <v>0</v>
      </c>
      <c r="AX243" s="24">
        <v>0</v>
      </c>
      <c r="AY243" s="24">
        <v>0</v>
      </c>
      <c r="AZ243" s="24">
        <v>80014</v>
      </c>
      <c r="BA243" s="24">
        <v>20004</v>
      </c>
      <c r="BB243" s="24">
        <v>307907</v>
      </c>
      <c r="BC243" s="24">
        <v>327911</v>
      </c>
      <c r="BD243" s="24">
        <v>0</v>
      </c>
      <c r="BE243" s="24"/>
      <c r="BF243" s="24"/>
      <c r="BG243" s="24">
        <v>327911</v>
      </c>
      <c r="BH243" s="29">
        <v>0.24424854565633541</v>
      </c>
      <c r="BI243" s="30">
        <v>327911</v>
      </c>
      <c r="BJ243" s="31">
        <v>0.24424854565633541</v>
      </c>
      <c r="BK243" s="27" t="s">
        <v>2984</v>
      </c>
      <c r="BL243" s="21" t="s">
        <v>65</v>
      </c>
      <c r="BM243" s="21" t="s">
        <v>1044</v>
      </c>
      <c r="BN243" s="21" t="s">
        <v>2985</v>
      </c>
      <c r="BO243" s="21">
        <v>623552424</v>
      </c>
      <c r="BP243" s="21" t="s">
        <v>2986</v>
      </c>
    </row>
    <row r="244" spans="1:68" x14ac:dyDescent="0.35">
      <c r="A244" s="37">
        <v>43998.599548611113</v>
      </c>
      <c r="B244" s="36" t="s">
        <v>972</v>
      </c>
      <c r="C244" s="22" t="s">
        <v>72</v>
      </c>
      <c r="D244" s="21" t="s">
        <v>1070</v>
      </c>
      <c r="E244" s="23" t="s">
        <v>973</v>
      </c>
      <c r="F244" s="23" t="s">
        <v>974</v>
      </c>
      <c r="G244" s="23" t="s">
        <v>974</v>
      </c>
      <c r="H244" s="23" t="s">
        <v>974</v>
      </c>
      <c r="I244" s="21" t="s">
        <v>779</v>
      </c>
      <c r="J244" s="21" t="s">
        <v>923</v>
      </c>
      <c r="K244" s="21">
        <v>1</v>
      </c>
      <c r="L244" s="21" t="s">
        <v>1484</v>
      </c>
      <c r="M244" s="21" t="s">
        <v>2987</v>
      </c>
      <c r="N244" s="21" t="s">
        <v>2988</v>
      </c>
      <c r="O244" s="21" t="s">
        <v>2989</v>
      </c>
      <c r="P244" s="21" t="s">
        <v>1484</v>
      </c>
      <c r="Q244" s="21" t="s">
        <v>2987</v>
      </c>
      <c r="R244" s="21" t="s">
        <v>2988</v>
      </c>
      <c r="S244" s="21" t="s">
        <v>2989</v>
      </c>
      <c r="T244" s="24">
        <v>1472842</v>
      </c>
      <c r="U244" s="24">
        <v>35000</v>
      </c>
      <c r="V244" s="24">
        <v>4000</v>
      </c>
      <c r="W244" s="24">
        <v>8640</v>
      </c>
      <c r="X244" s="24">
        <v>0</v>
      </c>
      <c r="Y244" s="24">
        <v>28000</v>
      </c>
      <c r="Z244" s="24">
        <v>0</v>
      </c>
      <c r="AA244" s="24">
        <v>65000</v>
      </c>
      <c r="AB244" s="24">
        <v>0</v>
      </c>
      <c r="AC244" s="24">
        <v>0</v>
      </c>
      <c r="AD244" s="24">
        <v>32000</v>
      </c>
      <c r="AE244" s="24">
        <v>60000</v>
      </c>
      <c r="AF244" s="24">
        <v>10000</v>
      </c>
      <c r="AG244" s="24">
        <v>0</v>
      </c>
      <c r="AH244" s="24">
        <v>0</v>
      </c>
      <c r="AI244" s="24">
        <v>0</v>
      </c>
      <c r="AJ244" s="24">
        <v>242640</v>
      </c>
      <c r="AK244" s="24">
        <v>16000</v>
      </c>
      <c r="AL244" s="24">
        <v>0</v>
      </c>
      <c r="AM244" s="24">
        <v>0</v>
      </c>
      <c r="AN244" s="24">
        <v>0</v>
      </c>
      <c r="AO244" s="24">
        <v>0</v>
      </c>
      <c r="AP244" s="24">
        <v>2000</v>
      </c>
      <c r="AQ244" s="24">
        <v>37500</v>
      </c>
      <c r="AR244" s="24">
        <v>0</v>
      </c>
      <c r="AS244" s="24">
        <v>0</v>
      </c>
      <c r="AT244" s="24">
        <v>55500</v>
      </c>
      <c r="AU244" s="24">
        <v>2500</v>
      </c>
      <c r="AV244" s="24">
        <v>0</v>
      </c>
      <c r="AW244" s="24">
        <v>0</v>
      </c>
      <c r="AX244" s="24">
        <v>0</v>
      </c>
      <c r="AY244" s="24">
        <v>2500</v>
      </c>
      <c r="AZ244" s="24">
        <v>202640</v>
      </c>
      <c r="BA244" s="24">
        <v>50660</v>
      </c>
      <c r="BB244" s="24">
        <v>98000</v>
      </c>
      <c r="BC244" s="24">
        <v>148660</v>
      </c>
      <c r="BD244" s="24">
        <v>0</v>
      </c>
      <c r="BE244" s="24"/>
      <c r="BF244" s="24"/>
      <c r="BG244" s="24">
        <v>148660</v>
      </c>
      <c r="BH244" s="29">
        <v>0.1009341124166747</v>
      </c>
      <c r="BI244" s="30">
        <v>148660</v>
      </c>
      <c r="BJ244" s="31">
        <v>0.1009341124166747</v>
      </c>
      <c r="BK244" s="27" t="s">
        <v>2990</v>
      </c>
      <c r="BL244" s="21" t="s">
        <v>65</v>
      </c>
      <c r="BM244" s="21" t="s">
        <v>1443</v>
      </c>
      <c r="BN244" s="21" t="s">
        <v>2991</v>
      </c>
      <c r="BO244" s="21">
        <v>625246623</v>
      </c>
      <c r="BP244" s="21" t="s">
        <v>1022</v>
      </c>
    </row>
    <row r="245" spans="1:68" x14ac:dyDescent="0.35">
      <c r="A245" s="43">
        <v>43999.665011574078</v>
      </c>
      <c r="B245" s="36" t="s">
        <v>65</v>
      </c>
      <c r="C245" s="22" t="s">
        <v>65</v>
      </c>
      <c r="D245" s="21"/>
      <c r="E245" s="23" t="s">
        <v>985</v>
      </c>
      <c r="F245" s="23" t="s">
        <v>974</v>
      </c>
      <c r="G245" s="23" t="s">
        <v>974</v>
      </c>
      <c r="H245" s="23" t="s">
        <v>974</v>
      </c>
      <c r="I245" s="21" t="s">
        <v>779</v>
      </c>
      <c r="J245" s="21" t="s">
        <v>923</v>
      </c>
      <c r="K245" s="21">
        <v>1</v>
      </c>
      <c r="L245" s="21" t="s">
        <v>1484</v>
      </c>
      <c r="M245" s="21" t="s">
        <v>2987</v>
      </c>
      <c r="N245" s="21" t="s">
        <v>2988</v>
      </c>
      <c r="O245" s="21" t="s">
        <v>2989</v>
      </c>
      <c r="P245" s="21" t="s">
        <v>1484</v>
      </c>
      <c r="Q245" s="21" t="s">
        <v>2987</v>
      </c>
      <c r="R245" s="21" t="s">
        <v>2988</v>
      </c>
      <c r="S245" s="21" t="s">
        <v>2989</v>
      </c>
      <c r="T245" s="24">
        <v>1472842</v>
      </c>
      <c r="U245" s="24">
        <v>35000</v>
      </c>
      <c r="V245" s="24">
        <v>4000</v>
      </c>
      <c r="W245" s="24">
        <v>8640</v>
      </c>
      <c r="X245" s="24">
        <v>0</v>
      </c>
      <c r="Y245" s="24">
        <v>28000</v>
      </c>
      <c r="Z245" s="24">
        <v>0</v>
      </c>
      <c r="AA245" s="24">
        <v>65000</v>
      </c>
      <c r="AB245" s="24">
        <v>0</v>
      </c>
      <c r="AC245" s="24">
        <v>0</v>
      </c>
      <c r="AD245" s="24">
        <v>32000</v>
      </c>
      <c r="AE245" s="24">
        <v>60000</v>
      </c>
      <c r="AF245" s="24">
        <v>10000</v>
      </c>
      <c r="AG245" s="24">
        <v>0</v>
      </c>
      <c r="AH245" s="24">
        <v>0</v>
      </c>
      <c r="AI245" s="24">
        <v>0</v>
      </c>
      <c r="AJ245" s="24">
        <v>242640</v>
      </c>
      <c r="AK245" s="24">
        <v>16000</v>
      </c>
      <c r="AL245" s="24">
        <v>0</v>
      </c>
      <c r="AM245" s="24">
        <v>0</v>
      </c>
      <c r="AN245" s="24">
        <v>0</v>
      </c>
      <c r="AO245" s="24">
        <v>0</v>
      </c>
      <c r="AP245" s="24">
        <v>2000</v>
      </c>
      <c r="AQ245" s="24">
        <v>37500</v>
      </c>
      <c r="AR245" s="24">
        <v>0</v>
      </c>
      <c r="AS245" s="24">
        <v>0</v>
      </c>
      <c r="AT245" s="24">
        <v>55500</v>
      </c>
      <c r="AU245" s="24">
        <v>2500</v>
      </c>
      <c r="AV245" s="24">
        <v>0</v>
      </c>
      <c r="AW245" s="24">
        <v>0</v>
      </c>
      <c r="AX245" s="24">
        <v>0</v>
      </c>
      <c r="AY245" s="24">
        <v>2500</v>
      </c>
      <c r="AZ245" s="24">
        <v>202640</v>
      </c>
      <c r="BA245" s="24">
        <v>50660</v>
      </c>
      <c r="BB245" s="24">
        <v>98000</v>
      </c>
      <c r="BC245" s="24">
        <v>148660</v>
      </c>
      <c r="BD245" s="24">
        <v>0</v>
      </c>
      <c r="BE245" s="24"/>
      <c r="BF245" s="24"/>
      <c r="BG245" s="24">
        <v>148660</v>
      </c>
      <c r="BH245" s="29">
        <v>0.1009341124166747</v>
      </c>
      <c r="BI245" s="30">
        <v>148660</v>
      </c>
      <c r="BJ245" s="31">
        <v>0.1009341124166747</v>
      </c>
      <c r="BK245" s="27" t="s">
        <v>2992</v>
      </c>
      <c r="BL245" s="21" t="s">
        <v>65</v>
      </c>
      <c r="BM245" s="21" t="s">
        <v>1443</v>
      </c>
      <c r="BN245" s="21" t="s">
        <v>2991</v>
      </c>
      <c r="BO245" s="21">
        <v>625718083</v>
      </c>
      <c r="BP245" s="21" t="s">
        <v>1022</v>
      </c>
    </row>
    <row r="246" spans="1:68" x14ac:dyDescent="0.35">
      <c r="A246" s="38">
        <v>43994.533865740741</v>
      </c>
      <c r="B246" s="36" t="s">
        <v>65</v>
      </c>
      <c r="C246" s="22" t="s">
        <v>65</v>
      </c>
      <c r="D246" s="22" t="s">
        <v>2993</v>
      </c>
      <c r="E246" s="23" t="s">
        <v>985</v>
      </c>
      <c r="F246" s="23" t="s">
        <v>974</v>
      </c>
      <c r="G246" s="23" t="s">
        <v>974</v>
      </c>
      <c r="H246" s="23" t="s">
        <v>974</v>
      </c>
      <c r="I246" s="21" t="s">
        <v>781</v>
      </c>
      <c r="J246" s="21" t="s">
        <v>923</v>
      </c>
      <c r="K246" s="21">
        <v>1</v>
      </c>
      <c r="L246" s="21" t="s">
        <v>2994</v>
      </c>
      <c r="M246" s="21" t="s">
        <v>2995</v>
      </c>
      <c r="N246" s="21" t="s">
        <v>2996</v>
      </c>
      <c r="O246" s="21" t="s">
        <v>2997</v>
      </c>
      <c r="P246" s="21" t="s">
        <v>2994</v>
      </c>
      <c r="Q246" s="21" t="s">
        <v>2995</v>
      </c>
      <c r="R246" s="21" t="s">
        <v>2998</v>
      </c>
      <c r="S246" s="21" t="s">
        <v>2997</v>
      </c>
      <c r="T246" s="24">
        <v>5051657</v>
      </c>
      <c r="U246" s="24">
        <v>503327</v>
      </c>
      <c r="V246" s="24">
        <v>1459</v>
      </c>
      <c r="W246" s="24">
        <v>0</v>
      </c>
      <c r="X246" s="24">
        <v>0</v>
      </c>
      <c r="Y246" s="24">
        <v>33400</v>
      </c>
      <c r="Z246" s="24">
        <v>0</v>
      </c>
      <c r="AA246" s="24">
        <v>20422</v>
      </c>
      <c r="AB246" s="24">
        <v>0</v>
      </c>
      <c r="AC246" s="24">
        <v>0</v>
      </c>
      <c r="AD246" s="24">
        <v>426092</v>
      </c>
      <c r="AE246" s="24">
        <v>17748</v>
      </c>
      <c r="AF246" s="24">
        <v>0</v>
      </c>
      <c r="AG246" s="24">
        <v>4566</v>
      </c>
      <c r="AH246" s="24">
        <v>0</v>
      </c>
      <c r="AI246" s="24">
        <v>0</v>
      </c>
      <c r="AJ246" s="24">
        <v>1007014</v>
      </c>
      <c r="AK246" s="24">
        <v>0</v>
      </c>
      <c r="AL246" s="24">
        <v>0</v>
      </c>
      <c r="AM246" s="24">
        <v>0</v>
      </c>
      <c r="AN246" s="24">
        <v>300</v>
      </c>
      <c r="AO246" s="24">
        <v>0</v>
      </c>
      <c r="AP246" s="24">
        <v>0</v>
      </c>
      <c r="AQ246" s="24">
        <v>0</v>
      </c>
      <c r="AR246" s="24">
        <v>0</v>
      </c>
      <c r="AS246" s="24">
        <v>60</v>
      </c>
      <c r="AT246" s="24">
        <v>360</v>
      </c>
      <c r="AU246" s="24">
        <v>1500</v>
      </c>
      <c r="AV246" s="24">
        <v>0</v>
      </c>
      <c r="AW246" s="24">
        <v>0</v>
      </c>
      <c r="AX246" s="24">
        <v>0</v>
      </c>
      <c r="AY246" s="24">
        <v>1500</v>
      </c>
      <c r="AZ246" s="24">
        <v>952860</v>
      </c>
      <c r="BA246" s="24">
        <v>238215</v>
      </c>
      <c r="BB246" s="24">
        <v>56014</v>
      </c>
      <c r="BC246" s="24">
        <v>294229</v>
      </c>
      <c r="BD246" s="24">
        <v>34193</v>
      </c>
      <c r="BE246" s="24" t="s">
        <v>988</v>
      </c>
      <c r="BF246" s="24"/>
      <c r="BG246" s="24">
        <v>328422</v>
      </c>
      <c r="BH246" s="29">
        <v>6.5012727507033824E-2</v>
      </c>
      <c r="BI246" s="30">
        <v>328422</v>
      </c>
      <c r="BJ246" s="31">
        <v>6.5012727507033824E-2</v>
      </c>
      <c r="BK246" s="27" t="s">
        <v>2999</v>
      </c>
      <c r="BL246" s="21" t="s">
        <v>65</v>
      </c>
      <c r="BM246" s="21" t="s">
        <v>1044</v>
      </c>
      <c r="BN246" s="21" t="s">
        <v>3000</v>
      </c>
      <c r="BO246" s="21">
        <v>623864330</v>
      </c>
      <c r="BP246" s="21" t="s">
        <v>3001</v>
      </c>
    </row>
    <row r="247" spans="1:68" x14ac:dyDescent="0.35">
      <c r="A247" s="37">
        <v>43993.689768518518</v>
      </c>
      <c r="B247" s="36" t="s">
        <v>65</v>
      </c>
      <c r="C247" s="22" t="s">
        <v>65</v>
      </c>
      <c r="D247" s="22"/>
      <c r="E247" s="23" t="s">
        <v>985</v>
      </c>
      <c r="F247" s="23" t="s">
        <v>974</v>
      </c>
      <c r="G247" s="23" t="s">
        <v>974</v>
      </c>
      <c r="H247" s="23" t="s">
        <v>974</v>
      </c>
      <c r="I247" s="21" t="s">
        <v>785</v>
      </c>
      <c r="J247" s="21" t="s">
        <v>921</v>
      </c>
      <c r="K247" s="21">
        <v>1</v>
      </c>
      <c r="L247" s="21" t="s">
        <v>1768</v>
      </c>
      <c r="M247" s="21" t="s">
        <v>3002</v>
      </c>
      <c r="N247" s="21" t="s">
        <v>3003</v>
      </c>
      <c r="O247" s="21" t="s">
        <v>3004</v>
      </c>
      <c r="P247" s="21" t="s">
        <v>3005</v>
      </c>
      <c r="Q247" s="21" t="s">
        <v>3002</v>
      </c>
      <c r="R247" s="21" t="s">
        <v>3003</v>
      </c>
      <c r="S247" s="21" t="s">
        <v>3004</v>
      </c>
      <c r="T247" s="24">
        <v>2767408</v>
      </c>
      <c r="U247" s="24">
        <v>9095</v>
      </c>
      <c r="V247" s="24">
        <v>66</v>
      </c>
      <c r="W247" s="24">
        <v>0</v>
      </c>
      <c r="X247" s="24">
        <v>1182</v>
      </c>
      <c r="Y247" s="24">
        <v>2845</v>
      </c>
      <c r="Z247" s="24">
        <v>0</v>
      </c>
      <c r="AA247" s="24">
        <v>59685</v>
      </c>
      <c r="AB247" s="24">
        <v>0</v>
      </c>
      <c r="AC247" s="24">
        <v>0</v>
      </c>
      <c r="AD247" s="24">
        <v>87027</v>
      </c>
      <c r="AE247" s="24">
        <v>68480</v>
      </c>
      <c r="AF247" s="24">
        <v>17068</v>
      </c>
      <c r="AG247" s="24">
        <v>266</v>
      </c>
      <c r="AH247" s="24">
        <v>0</v>
      </c>
      <c r="AI247" s="24">
        <v>0</v>
      </c>
      <c r="AJ247" s="24">
        <v>245714</v>
      </c>
      <c r="AK247" s="24">
        <v>0</v>
      </c>
      <c r="AL247" s="24">
        <v>0</v>
      </c>
      <c r="AM247" s="24">
        <v>0</v>
      </c>
      <c r="AN247" s="24">
        <v>0</v>
      </c>
      <c r="AO247" s="24">
        <v>0</v>
      </c>
      <c r="AP247" s="24">
        <v>0</v>
      </c>
      <c r="AQ247" s="24">
        <v>0</v>
      </c>
      <c r="AR247" s="24">
        <v>0</v>
      </c>
      <c r="AS247" s="24">
        <v>0</v>
      </c>
      <c r="AT247" s="24">
        <v>0</v>
      </c>
      <c r="AU247" s="24">
        <v>0</v>
      </c>
      <c r="AV247" s="24">
        <v>0</v>
      </c>
      <c r="AW247" s="24">
        <v>0</v>
      </c>
      <c r="AX247" s="24">
        <v>0</v>
      </c>
      <c r="AY247" s="24">
        <v>0</v>
      </c>
      <c r="AZ247" s="24">
        <v>157055</v>
      </c>
      <c r="BA247" s="24">
        <v>39264</v>
      </c>
      <c r="BB247" s="24">
        <v>88659</v>
      </c>
      <c r="BC247" s="24">
        <v>127923</v>
      </c>
      <c r="BD247" s="24">
        <v>0</v>
      </c>
      <c r="BE247" s="24"/>
      <c r="BF247" s="24"/>
      <c r="BG247" s="24">
        <v>127923</v>
      </c>
      <c r="BH247" s="29">
        <v>4.6224842885472614E-2</v>
      </c>
      <c r="BI247" s="30">
        <v>127923</v>
      </c>
      <c r="BJ247" s="31">
        <v>4.6224842885472614E-2</v>
      </c>
      <c r="BK247" s="27" t="s">
        <v>3006</v>
      </c>
      <c r="BL247" s="21" t="s">
        <v>65</v>
      </c>
      <c r="BM247" s="21" t="s">
        <v>1044</v>
      </c>
      <c r="BN247" s="21" t="s">
        <v>3007</v>
      </c>
      <c r="BO247" s="21">
        <v>623553349</v>
      </c>
      <c r="BP247" s="21" t="s">
        <v>3008</v>
      </c>
    </row>
    <row r="248" spans="1:68" x14ac:dyDescent="0.35">
      <c r="A248" s="38">
        <v>43994.416319444441</v>
      </c>
      <c r="B248" s="36" t="s">
        <v>65</v>
      </c>
      <c r="C248" s="22" t="s">
        <v>65</v>
      </c>
      <c r="D248" s="22" t="s">
        <v>3009</v>
      </c>
      <c r="E248" s="23" t="s">
        <v>985</v>
      </c>
      <c r="F248" s="23" t="s">
        <v>974</v>
      </c>
      <c r="G248" s="23" t="s">
        <v>974</v>
      </c>
      <c r="H248" s="23" t="s">
        <v>974</v>
      </c>
      <c r="I248" s="21" t="s">
        <v>787</v>
      </c>
      <c r="J248" s="21" t="s">
        <v>930</v>
      </c>
      <c r="K248" s="21">
        <v>1</v>
      </c>
      <c r="L248" s="21" t="s">
        <v>3010</v>
      </c>
      <c r="M248" s="21" t="s">
        <v>3011</v>
      </c>
      <c r="N248" s="21" t="s">
        <v>3012</v>
      </c>
      <c r="O248" s="21" t="s">
        <v>3013</v>
      </c>
      <c r="P248" s="21" t="s">
        <v>3014</v>
      </c>
      <c r="Q248" s="21" t="s">
        <v>3015</v>
      </c>
      <c r="R248" s="21" t="s">
        <v>3016</v>
      </c>
      <c r="S248" s="21" t="s">
        <v>3017</v>
      </c>
      <c r="T248" s="24">
        <v>362457</v>
      </c>
      <c r="U248" s="24">
        <v>130500</v>
      </c>
      <c r="V248" s="24">
        <v>0</v>
      </c>
      <c r="W248" s="24">
        <v>0</v>
      </c>
      <c r="X248" s="24">
        <v>0</v>
      </c>
      <c r="Y248" s="24">
        <v>6245</v>
      </c>
      <c r="Z248" s="24">
        <v>1500</v>
      </c>
      <c r="AA248" s="24">
        <v>18666</v>
      </c>
      <c r="AB248" s="24">
        <v>0</v>
      </c>
      <c r="AC248" s="24">
        <v>0</v>
      </c>
      <c r="AD248" s="24">
        <v>25727</v>
      </c>
      <c r="AE248" s="24">
        <v>0</v>
      </c>
      <c r="AF248" s="24">
        <v>0</v>
      </c>
      <c r="AG248" s="24">
        <v>0</v>
      </c>
      <c r="AH248" s="24">
        <v>0</v>
      </c>
      <c r="AI248" s="24">
        <v>0</v>
      </c>
      <c r="AJ248" s="24">
        <v>182638</v>
      </c>
      <c r="AK248" s="24">
        <v>0</v>
      </c>
      <c r="AL248" s="24">
        <v>0</v>
      </c>
      <c r="AM248" s="24">
        <v>0</v>
      </c>
      <c r="AN248" s="24">
        <v>0</v>
      </c>
      <c r="AO248" s="24">
        <v>745</v>
      </c>
      <c r="AP248" s="24">
        <v>0</v>
      </c>
      <c r="AQ248" s="24">
        <v>0</v>
      </c>
      <c r="AR248" s="24">
        <v>0</v>
      </c>
      <c r="AS248" s="24">
        <v>0</v>
      </c>
      <c r="AT248" s="24">
        <v>745</v>
      </c>
      <c r="AU248" s="24">
        <v>0</v>
      </c>
      <c r="AV248" s="24">
        <v>0</v>
      </c>
      <c r="AW248" s="24">
        <v>0</v>
      </c>
      <c r="AX248" s="24">
        <v>0</v>
      </c>
      <c r="AY248" s="24">
        <v>0</v>
      </c>
      <c r="AZ248" s="24">
        <v>177138</v>
      </c>
      <c r="BA248" s="24">
        <v>44285</v>
      </c>
      <c r="BB248" s="24">
        <v>6245</v>
      </c>
      <c r="BC248" s="24">
        <v>50530</v>
      </c>
      <c r="BD248" s="24">
        <v>14550</v>
      </c>
      <c r="BE248" s="24" t="s">
        <v>1007</v>
      </c>
      <c r="BF248" s="24"/>
      <c r="BG248" s="24">
        <v>65080</v>
      </c>
      <c r="BH248" s="29">
        <v>0.17955233310434066</v>
      </c>
      <c r="BI248" s="30">
        <v>65080</v>
      </c>
      <c r="BJ248" s="31">
        <v>0.17955233310434066</v>
      </c>
      <c r="BK248" s="27" t="s">
        <v>3018</v>
      </c>
      <c r="BL248" s="21" t="s">
        <v>65</v>
      </c>
      <c r="BM248" s="21" t="s">
        <v>1044</v>
      </c>
      <c r="BN248" s="21" t="s">
        <v>3019</v>
      </c>
      <c r="BO248" s="21">
        <v>623795762</v>
      </c>
      <c r="BP248" s="21" t="s">
        <v>1022</v>
      </c>
    </row>
    <row r="249" spans="1:68" x14ac:dyDescent="0.35">
      <c r="A249" s="37">
        <v>43984.645798611113</v>
      </c>
      <c r="B249" s="36" t="s">
        <v>65</v>
      </c>
      <c r="C249" s="22" t="s">
        <v>65</v>
      </c>
      <c r="D249" s="22"/>
      <c r="E249" s="23" t="s">
        <v>985</v>
      </c>
      <c r="F249" s="23" t="s">
        <v>974</v>
      </c>
      <c r="G249" s="23" t="s">
        <v>974</v>
      </c>
      <c r="H249" s="23" t="s">
        <v>974</v>
      </c>
      <c r="I249" s="21" t="s">
        <v>789</v>
      </c>
      <c r="J249" s="21" t="s">
        <v>435</v>
      </c>
      <c r="K249" s="21">
        <v>1</v>
      </c>
      <c r="L249" s="21" t="s">
        <v>1236</v>
      </c>
      <c r="M249" s="21" t="s">
        <v>3020</v>
      </c>
      <c r="N249" s="21" t="s">
        <v>3021</v>
      </c>
      <c r="O249" s="21" t="s">
        <v>3022</v>
      </c>
      <c r="P249" s="21" t="s">
        <v>1679</v>
      </c>
      <c r="Q249" s="21" t="s">
        <v>3023</v>
      </c>
      <c r="R249" s="21" t="s">
        <v>3021</v>
      </c>
      <c r="S249" s="21" t="s">
        <v>3022</v>
      </c>
      <c r="T249" s="24">
        <v>44877</v>
      </c>
      <c r="U249" s="24">
        <v>17142</v>
      </c>
      <c r="V249" s="24">
        <v>0</v>
      </c>
      <c r="W249" s="24">
        <v>2058</v>
      </c>
      <c r="X249" s="24">
        <v>275</v>
      </c>
      <c r="Y249" s="24">
        <v>0</v>
      </c>
      <c r="Z249" s="24">
        <v>0</v>
      </c>
      <c r="AA249" s="24">
        <v>1801</v>
      </c>
      <c r="AB249" s="24">
        <v>0</v>
      </c>
      <c r="AC249" s="24">
        <v>0</v>
      </c>
      <c r="AD249" s="24">
        <v>2852</v>
      </c>
      <c r="AE249" s="24">
        <v>0</v>
      </c>
      <c r="AF249" s="24">
        <v>0</v>
      </c>
      <c r="AG249" s="24">
        <v>4905</v>
      </c>
      <c r="AH249" s="24">
        <v>0</v>
      </c>
      <c r="AI249" s="24">
        <v>0</v>
      </c>
      <c r="AJ249" s="24">
        <v>29033</v>
      </c>
      <c r="AK249" s="24">
        <v>0</v>
      </c>
      <c r="AL249" s="24">
        <v>0</v>
      </c>
      <c r="AM249" s="24">
        <v>0</v>
      </c>
      <c r="AN249" s="24">
        <v>0</v>
      </c>
      <c r="AO249" s="24">
        <v>223</v>
      </c>
      <c r="AP249" s="24">
        <v>0</v>
      </c>
      <c r="AQ249" s="24">
        <v>0</v>
      </c>
      <c r="AR249" s="24">
        <v>0</v>
      </c>
      <c r="AS249" s="24">
        <v>0</v>
      </c>
      <c r="AT249" s="24">
        <v>223</v>
      </c>
      <c r="AU249" s="24">
        <v>1218</v>
      </c>
      <c r="AV249" s="24">
        <v>1376</v>
      </c>
      <c r="AW249" s="24">
        <v>0</v>
      </c>
      <c r="AX249" s="24">
        <v>0</v>
      </c>
      <c r="AY249" s="24">
        <v>2594</v>
      </c>
      <c r="AZ249" s="24">
        <v>25569</v>
      </c>
      <c r="BA249" s="24">
        <v>6392</v>
      </c>
      <c r="BB249" s="24">
        <v>6281</v>
      </c>
      <c r="BC249" s="24">
        <v>12673</v>
      </c>
      <c r="BD249" s="24">
        <v>0</v>
      </c>
      <c r="BE249" s="24"/>
      <c r="BF249" s="24"/>
      <c r="BG249" s="24">
        <v>12673</v>
      </c>
      <c r="BH249" s="29">
        <v>0.28239409942732357</v>
      </c>
      <c r="BI249" s="30">
        <v>12673</v>
      </c>
      <c r="BJ249" s="31">
        <v>0.28239409942732357</v>
      </c>
      <c r="BK249" s="27" t="s">
        <v>3024</v>
      </c>
      <c r="BL249" s="21" t="s">
        <v>65</v>
      </c>
      <c r="BM249" s="21" t="s">
        <v>1056</v>
      </c>
      <c r="BN249" s="21" t="s">
        <v>3025</v>
      </c>
      <c r="BO249" s="21">
        <v>620148775</v>
      </c>
      <c r="BP249" s="21" t="s">
        <v>2427</v>
      </c>
    </row>
    <row r="250" spans="1:68" x14ac:dyDescent="0.35">
      <c r="A250" s="37">
        <v>43993.802268518521</v>
      </c>
      <c r="B250" s="36" t="s">
        <v>65</v>
      </c>
      <c r="C250" s="22" t="s">
        <v>65</v>
      </c>
      <c r="D250" s="22"/>
      <c r="E250" s="23" t="s">
        <v>985</v>
      </c>
      <c r="F250" s="23" t="s">
        <v>974</v>
      </c>
      <c r="G250" s="23" t="s">
        <v>974</v>
      </c>
      <c r="H250" s="23" t="s">
        <v>974</v>
      </c>
      <c r="I250" s="21" t="s">
        <v>791</v>
      </c>
      <c r="J250" s="21" t="s">
        <v>389</v>
      </c>
      <c r="K250" s="21">
        <v>1</v>
      </c>
      <c r="L250" s="21" t="s">
        <v>1503</v>
      </c>
      <c r="M250" s="21" t="s">
        <v>3026</v>
      </c>
      <c r="N250" s="21" t="s">
        <v>3027</v>
      </c>
      <c r="O250" s="21" t="s">
        <v>3028</v>
      </c>
      <c r="P250" s="21" t="s">
        <v>1465</v>
      </c>
      <c r="Q250" s="21" t="s">
        <v>3029</v>
      </c>
      <c r="R250" s="21" t="s">
        <v>3030</v>
      </c>
      <c r="S250" s="21" t="s">
        <v>3031</v>
      </c>
      <c r="T250" s="24">
        <v>584287</v>
      </c>
      <c r="U250" s="24">
        <v>119174</v>
      </c>
      <c r="V250" s="24">
        <v>0</v>
      </c>
      <c r="W250" s="24">
        <v>0</v>
      </c>
      <c r="X250" s="24">
        <v>0</v>
      </c>
      <c r="Y250" s="24">
        <v>397334</v>
      </c>
      <c r="Z250" s="24">
        <v>0</v>
      </c>
      <c r="AA250" s="24">
        <v>61695</v>
      </c>
      <c r="AB250" s="24">
        <v>0</v>
      </c>
      <c r="AC250" s="24">
        <v>0</v>
      </c>
      <c r="AD250" s="24">
        <v>48236</v>
      </c>
      <c r="AE250" s="24">
        <v>30000</v>
      </c>
      <c r="AF250" s="24">
        <v>0</v>
      </c>
      <c r="AG250" s="24">
        <v>0</v>
      </c>
      <c r="AH250" s="24">
        <v>0</v>
      </c>
      <c r="AI250" s="24">
        <v>0</v>
      </c>
      <c r="AJ250" s="24">
        <v>656439</v>
      </c>
      <c r="AK250" s="24">
        <v>0</v>
      </c>
      <c r="AL250" s="24">
        <v>0</v>
      </c>
      <c r="AM250" s="24">
        <v>0</v>
      </c>
      <c r="AN250" s="24">
        <v>0</v>
      </c>
      <c r="AO250" s="24">
        <v>0</v>
      </c>
      <c r="AP250" s="24">
        <v>0</v>
      </c>
      <c r="AQ250" s="24">
        <v>28924</v>
      </c>
      <c r="AR250" s="24">
        <v>0</v>
      </c>
      <c r="AS250" s="24">
        <v>0</v>
      </c>
      <c r="AT250" s="24">
        <v>28924</v>
      </c>
      <c r="AU250" s="24">
        <v>0</v>
      </c>
      <c r="AV250" s="24">
        <v>0</v>
      </c>
      <c r="AW250" s="24">
        <v>0</v>
      </c>
      <c r="AX250" s="24">
        <v>0</v>
      </c>
      <c r="AY250" s="24">
        <v>0</v>
      </c>
      <c r="AZ250" s="24">
        <v>258029</v>
      </c>
      <c r="BA250" s="24">
        <v>64507</v>
      </c>
      <c r="BB250" s="24">
        <v>427334</v>
      </c>
      <c r="BC250" s="24">
        <v>491841</v>
      </c>
      <c r="BD250" s="24">
        <v>92446</v>
      </c>
      <c r="BE250" s="24" t="s">
        <v>988</v>
      </c>
      <c r="BF250" s="24" t="s">
        <v>1113</v>
      </c>
      <c r="BG250" s="24">
        <v>584287</v>
      </c>
      <c r="BH250" s="29">
        <v>1</v>
      </c>
      <c r="BI250" s="30">
        <v>584287</v>
      </c>
      <c r="BJ250" s="31">
        <v>1</v>
      </c>
      <c r="BK250" s="27" t="s">
        <v>3032</v>
      </c>
      <c r="BL250" s="21" t="s">
        <v>65</v>
      </c>
      <c r="BM250" s="21" t="s">
        <v>1056</v>
      </c>
      <c r="BN250" s="21" t="s">
        <v>3033</v>
      </c>
      <c r="BO250" s="21">
        <v>623603442</v>
      </c>
      <c r="BP250" s="21" t="s">
        <v>1295</v>
      </c>
    </row>
    <row r="251" spans="1:68" x14ac:dyDescent="0.35">
      <c r="A251" s="35">
        <v>43985.671863425923</v>
      </c>
      <c r="B251" s="36" t="s">
        <v>65</v>
      </c>
      <c r="C251" s="22" t="s">
        <v>65</v>
      </c>
      <c r="D251" s="22"/>
      <c r="E251" s="23" t="s">
        <v>985</v>
      </c>
      <c r="F251" s="23" t="s">
        <v>974</v>
      </c>
      <c r="G251" s="23" t="s">
        <v>974</v>
      </c>
      <c r="H251" s="23" t="s">
        <v>974</v>
      </c>
      <c r="I251" s="21" t="s">
        <v>793</v>
      </c>
      <c r="J251" s="21" t="s">
        <v>921</v>
      </c>
      <c r="K251" s="21">
        <v>1</v>
      </c>
      <c r="L251" s="21" t="s">
        <v>3034</v>
      </c>
      <c r="M251" s="21" t="s">
        <v>3035</v>
      </c>
      <c r="N251" s="21" t="s">
        <v>3036</v>
      </c>
      <c r="O251" s="21" t="s">
        <v>3037</v>
      </c>
      <c r="P251" s="21" t="s">
        <v>3038</v>
      </c>
      <c r="Q251" s="21" t="s">
        <v>1228</v>
      </c>
      <c r="R251" s="21" t="s">
        <v>3039</v>
      </c>
      <c r="S251" s="21" t="s">
        <v>3040</v>
      </c>
      <c r="T251" s="24">
        <v>841737</v>
      </c>
      <c r="U251" s="24">
        <v>61513</v>
      </c>
      <c r="V251" s="24">
        <v>2900</v>
      </c>
      <c r="W251" s="24">
        <v>11988</v>
      </c>
      <c r="X251" s="24">
        <v>1607</v>
      </c>
      <c r="Y251" s="24">
        <v>89399</v>
      </c>
      <c r="Z251" s="24">
        <v>5000</v>
      </c>
      <c r="AA251" s="24">
        <v>33935</v>
      </c>
      <c r="AB251" s="24">
        <v>0</v>
      </c>
      <c r="AC251" s="24">
        <v>0</v>
      </c>
      <c r="AD251" s="24">
        <v>41180</v>
      </c>
      <c r="AE251" s="24">
        <v>0</v>
      </c>
      <c r="AF251" s="24">
        <v>0</v>
      </c>
      <c r="AG251" s="24">
        <v>0</v>
      </c>
      <c r="AH251" s="24">
        <v>0</v>
      </c>
      <c r="AI251" s="24">
        <v>0</v>
      </c>
      <c r="AJ251" s="24">
        <v>247522</v>
      </c>
      <c r="AK251" s="24">
        <v>0</v>
      </c>
      <c r="AL251" s="24">
        <v>0</v>
      </c>
      <c r="AM251" s="24">
        <v>0</v>
      </c>
      <c r="AN251" s="24">
        <v>10000</v>
      </c>
      <c r="AO251" s="24">
        <v>271</v>
      </c>
      <c r="AP251" s="24">
        <v>0</v>
      </c>
      <c r="AQ251" s="24">
        <v>4500</v>
      </c>
      <c r="AR251" s="24">
        <v>2500</v>
      </c>
      <c r="AS251" s="24">
        <v>0</v>
      </c>
      <c r="AT251" s="24">
        <v>17271</v>
      </c>
      <c r="AU251" s="24">
        <v>2370</v>
      </c>
      <c r="AV251" s="24">
        <v>0</v>
      </c>
      <c r="AW251" s="24">
        <v>0</v>
      </c>
      <c r="AX251" s="24">
        <v>0</v>
      </c>
      <c r="AY251" s="24">
        <v>2370</v>
      </c>
      <c r="AZ251" s="24">
        <v>150885</v>
      </c>
      <c r="BA251" s="24">
        <v>37721</v>
      </c>
      <c r="BB251" s="24">
        <v>99399</v>
      </c>
      <c r="BC251" s="24">
        <v>137120</v>
      </c>
      <c r="BD251" s="24">
        <v>119134</v>
      </c>
      <c r="BE251" s="24" t="s">
        <v>988</v>
      </c>
      <c r="BF251" s="24"/>
      <c r="BG251" s="24">
        <v>260474</v>
      </c>
      <c r="BH251" s="29">
        <v>0.30944820056621009</v>
      </c>
      <c r="BI251" s="30">
        <v>260474</v>
      </c>
      <c r="BJ251" s="31">
        <v>0.30944820056621009</v>
      </c>
      <c r="BK251" s="27" t="s">
        <v>3041</v>
      </c>
      <c r="BL251" s="21" t="s">
        <v>65</v>
      </c>
      <c r="BM251" s="21" t="s">
        <v>1056</v>
      </c>
      <c r="BN251" s="21" t="s">
        <v>3042</v>
      </c>
      <c r="BO251" s="21">
        <v>620614473</v>
      </c>
      <c r="BP251" s="21" t="s">
        <v>3043</v>
      </c>
    </row>
    <row r="252" spans="1:68" x14ac:dyDescent="0.35">
      <c r="A252" s="38">
        <v>43994.389236111107</v>
      </c>
      <c r="B252" s="36" t="s">
        <v>65</v>
      </c>
      <c r="C252" s="22" t="s">
        <v>65</v>
      </c>
      <c r="D252" s="22"/>
      <c r="E252" s="23" t="s">
        <v>985</v>
      </c>
      <c r="F252" s="23" t="s">
        <v>974</v>
      </c>
      <c r="G252" s="23" t="s">
        <v>974</v>
      </c>
      <c r="H252" s="23" t="s">
        <v>974</v>
      </c>
      <c r="I252" s="21" t="s">
        <v>795</v>
      </c>
      <c r="J252" s="21" t="s">
        <v>307</v>
      </c>
      <c r="K252" s="21">
        <v>1</v>
      </c>
      <c r="L252" s="21" t="s">
        <v>3044</v>
      </c>
      <c r="M252" s="21" t="s">
        <v>3045</v>
      </c>
      <c r="N252" s="21" t="s">
        <v>3046</v>
      </c>
      <c r="O252" s="21" t="s">
        <v>3047</v>
      </c>
      <c r="P252" s="21" t="s">
        <v>3048</v>
      </c>
      <c r="Q252" s="21" t="s">
        <v>649</v>
      </c>
      <c r="R252" s="21" t="s">
        <v>3049</v>
      </c>
      <c r="S252" s="21" t="s">
        <v>3050</v>
      </c>
      <c r="T252" s="24">
        <v>176247</v>
      </c>
      <c r="U252" s="24">
        <v>7949</v>
      </c>
      <c r="V252" s="24">
        <v>0</v>
      </c>
      <c r="W252" s="24">
        <v>0</v>
      </c>
      <c r="X252" s="24">
        <v>0</v>
      </c>
      <c r="Y252" s="24">
        <v>9828</v>
      </c>
      <c r="Z252" s="24">
        <v>0</v>
      </c>
      <c r="AA252" s="24">
        <v>2915</v>
      </c>
      <c r="AB252" s="24">
        <v>0</v>
      </c>
      <c r="AC252" s="24">
        <v>0</v>
      </c>
      <c r="AD252" s="24">
        <v>15227</v>
      </c>
      <c r="AE252" s="24">
        <v>617</v>
      </c>
      <c r="AF252" s="24">
        <v>0</v>
      </c>
      <c r="AG252" s="24">
        <v>14769</v>
      </c>
      <c r="AH252" s="24">
        <v>0</v>
      </c>
      <c r="AI252" s="24">
        <v>0</v>
      </c>
      <c r="AJ252" s="24">
        <v>51305</v>
      </c>
      <c r="AK252" s="24">
        <v>0</v>
      </c>
      <c r="AL252" s="24">
        <v>0</v>
      </c>
      <c r="AM252" s="24">
        <v>0</v>
      </c>
      <c r="AN252" s="24">
        <v>0</v>
      </c>
      <c r="AO252" s="24">
        <v>0</v>
      </c>
      <c r="AP252" s="24">
        <v>0</v>
      </c>
      <c r="AQ252" s="24">
        <v>3997</v>
      </c>
      <c r="AR252" s="24">
        <v>0</v>
      </c>
      <c r="AS252" s="24">
        <v>1014</v>
      </c>
      <c r="AT252" s="24">
        <v>5011</v>
      </c>
      <c r="AU252" s="24">
        <v>0</v>
      </c>
      <c r="AV252" s="24">
        <v>0</v>
      </c>
      <c r="AW252" s="24">
        <v>0</v>
      </c>
      <c r="AX252" s="24">
        <v>0</v>
      </c>
      <c r="AY252" s="24">
        <v>0</v>
      </c>
      <c r="AZ252" s="24">
        <v>31102</v>
      </c>
      <c r="BA252" s="24">
        <v>7776</v>
      </c>
      <c r="BB252" s="24">
        <v>25214</v>
      </c>
      <c r="BC252" s="24">
        <v>32990</v>
      </c>
      <c r="BD252" s="24">
        <v>0</v>
      </c>
      <c r="BE252" s="24"/>
      <c r="BF252" s="24"/>
      <c r="BG252" s="24">
        <v>32990</v>
      </c>
      <c r="BH252" s="29">
        <v>0.1871804910154499</v>
      </c>
      <c r="BI252" s="30">
        <v>32990</v>
      </c>
      <c r="BJ252" s="31">
        <v>0.1871804910154499</v>
      </c>
      <c r="BK252" s="27" t="s">
        <v>3051</v>
      </c>
      <c r="BL252" s="21" t="s">
        <v>65</v>
      </c>
      <c r="BM252" s="21" t="s">
        <v>1235</v>
      </c>
      <c r="BN252" s="21" t="s">
        <v>3052</v>
      </c>
      <c r="BO252" s="21">
        <v>623781092</v>
      </c>
      <c r="BP252" s="21" t="s">
        <v>1396</v>
      </c>
    </row>
    <row r="253" spans="1:68" x14ac:dyDescent="0.35">
      <c r="A253" s="38">
        <v>43994.448645833327</v>
      </c>
      <c r="B253" s="36" t="s">
        <v>65</v>
      </c>
      <c r="C253" s="22" t="s">
        <v>65</v>
      </c>
      <c r="D253" s="22"/>
      <c r="E253" s="23" t="s">
        <v>985</v>
      </c>
      <c r="F253" s="23" t="s">
        <v>974</v>
      </c>
      <c r="G253" s="23" t="s">
        <v>974</v>
      </c>
      <c r="H253" s="23" t="s">
        <v>974</v>
      </c>
      <c r="I253" s="21" t="s">
        <v>801</v>
      </c>
      <c r="J253" s="21" t="s">
        <v>891</v>
      </c>
      <c r="K253" s="21">
        <v>1</v>
      </c>
      <c r="L253" s="21" t="s">
        <v>1125</v>
      </c>
      <c r="M253" s="21" t="s">
        <v>1126</v>
      </c>
      <c r="N253" s="21" t="s">
        <v>3053</v>
      </c>
      <c r="O253" s="21" t="s">
        <v>3054</v>
      </c>
      <c r="P253" s="21" t="s">
        <v>3055</v>
      </c>
      <c r="Q253" s="21" t="s">
        <v>3056</v>
      </c>
      <c r="R253" s="21" t="s">
        <v>3057</v>
      </c>
      <c r="S253" s="21" t="s">
        <v>3058</v>
      </c>
      <c r="T253" s="24">
        <v>706400</v>
      </c>
      <c r="U253" s="24">
        <v>0</v>
      </c>
      <c r="V253" s="24">
        <v>0</v>
      </c>
      <c r="W253" s="24">
        <v>0</v>
      </c>
      <c r="X253" s="24">
        <v>6000</v>
      </c>
      <c r="Y253" s="24">
        <v>3174</v>
      </c>
      <c r="Z253" s="24">
        <v>0</v>
      </c>
      <c r="AA253" s="24">
        <v>2235</v>
      </c>
      <c r="AB253" s="24">
        <v>0</v>
      </c>
      <c r="AC253" s="24">
        <v>0</v>
      </c>
      <c r="AD253" s="24">
        <v>12079</v>
      </c>
      <c r="AE253" s="24">
        <v>0</v>
      </c>
      <c r="AF253" s="24">
        <v>0</v>
      </c>
      <c r="AG253" s="24">
        <v>0</v>
      </c>
      <c r="AH253" s="24">
        <v>0</v>
      </c>
      <c r="AI253" s="24">
        <v>0</v>
      </c>
      <c r="AJ253" s="24">
        <v>23488</v>
      </c>
      <c r="AK253" s="24">
        <v>0</v>
      </c>
      <c r="AL253" s="24">
        <v>0</v>
      </c>
      <c r="AM253" s="24">
        <v>0</v>
      </c>
      <c r="AN253" s="24">
        <v>0</v>
      </c>
      <c r="AO253" s="24">
        <v>0</v>
      </c>
      <c r="AP253" s="24">
        <v>0</v>
      </c>
      <c r="AQ253" s="24">
        <v>598</v>
      </c>
      <c r="AR253" s="24">
        <v>0</v>
      </c>
      <c r="AS253" s="24">
        <v>0</v>
      </c>
      <c r="AT253" s="24">
        <v>598</v>
      </c>
      <c r="AU253" s="24">
        <v>0</v>
      </c>
      <c r="AV253" s="24">
        <v>0</v>
      </c>
      <c r="AW253" s="24">
        <v>0</v>
      </c>
      <c r="AX253" s="24">
        <v>0</v>
      </c>
      <c r="AY253" s="24">
        <v>0</v>
      </c>
      <c r="AZ253" s="24">
        <v>20912</v>
      </c>
      <c r="BA253" s="24">
        <v>5228</v>
      </c>
      <c r="BB253" s="24">
        <v>3174</v>
      </c>
      <c r="BC253" s="24">
        <v>8402</v>
      </c>
      <c r="BD253" s="24">
        <v>900</v>
      </c>
      <c r="BE253" s="24" t="s">
        <v>1007</v>
      </c>
      <c r="BF253" s="24"/>
      <c r="BG253" s="24">
        <v>9302</v>
      </c>
      <c r="BH253" s="29">
        <v>1.3168176670441676E-2</v>
      </c>
      <c r="BI253" s="30">
        <v>9302</v>
      </c>
      <c r="BJ253" s="31">
        <v>1.3168176670441676E-2</v>
      </c>
      <c r="BK253" s="27" t="s">
        <v>3059</v>
      </c>
      <c r="BL253" s="21" t="s">
        <v>65</v>
      </c>
      <c r="BM253" s="21" t="s">
        <v>1044</v>
      </c>
      <c r="BN253" s="21" t="s">
        <v>1133</v>
      </c>
      <c r="BO253" s="21">
        <v>623814656</v>
      </c>
      <c r="BP253" s="21" t="s">
        <v>1134</v>
      </c>
    </row>
    <row r="254" spans="1:68" x14ac:dyDescent="0.35">
      <c r="A254" s="37">
        <v>43993.736296296287</v>
      </c>
      <c r="B254" s="36" t="s">
        <v>65</v>
      </c>
      <c r="C254" s="22" t="s">
        <v>65</v>
      </c>
      <c r="D254" s="22"/>
      <c r="E254" s="23" t="s">
        <v>985</v>
      </c>
      <c r="F254" s="23" t="s">
        <v>974</v>
      </c>
      <c r="G254" s="23" t="s">
        <v>974</v>
      </c>
      <c r="H254" s="23" t="s">
        <v>974</v>
      </c>
      <c r="I254" s="21" t="s">
        <v>803</v>
      </c>
      <c r="J254" s="21" t="s">
        <v>891</v>
      </c>
      <c r="K254" s="21">
        <v>1</v>
      </c>
      <c r="L254" s="21" t="s">
        <v>3060</v>
      </c>
      <c r="M254" s="21" t="s">
        <v>3061</v>
      </c>
      <c r="N254" s="21" t="s">
        <v>3062</v>
      </c>
      <c r="O254" s="21" t="s">
        <v>3063</v>
      </c>
      <c r="P254" s="21" t="s">
        <v>3064</v>
      </c>
      <c r="Q254" s="21" t="s">
        <v>3065</v>
      </c>
      <c r="R254" s="21" t="s">
        <v>3066</v>
      </c>
      <c r="S254" s="21" t="s">
        <v>3067</v>
      </c>
      <c r="T254" s="24">
        <v>1242724</v>
      </c>
      <c r="U254" s="24">
        <v>86109</v>
      </c>
      <c r="V254" s="24">
        <v>0</v>
      </c>
      <c r="W254" s="24">
        <v>0</v>
      </c>
      <c r="X254" s="24">
        <v>101018</v>
      </c>
      <c r="Y254" s="24">
        <v>42060</v>
      </c>
      <c r="Z254" s="24">
        <v>0</v>
      </c>
      <c r="AA254" s="24">
        <v>25149</v>
      </c>
      <c r="AB254" s="24">
        <v>0</v>
      </c>
      <c r="AC254" s="24">
        <v>0</v>
      </c>
      <c r="AD254" s="24">
        <v>26347</v>
      </c>
      <c r="AE254" s="24">
        <v>145779</v>
      </c>
      <c r="AF254" s="24">
        <v>72000</v>
      </c>
      <c r="AG254" s="24">
        <v>5000</v>
      </c>
      <c r="AH254" s="24">
        <v>0</v>
      </c>
      <c r="AI254" s="24">
        <v>0</v>
      </c>
      <c r="AJ254" s="24">
        <v>503462</v>
      </c>
      <c r="AK254" s="24">
        <v>0</v>
      </c>
      <c r="AL254" s="24">
        <v>0</v>
      </c>
      <c r="AM254" s="24">
        <v>0</v>
      </c>
      <c r="AN254" s="24">
        <v>0</v>
      </c>
      <c r="AO254" s="24">
        <v>1368</v>
      </c>
      <c r="AP254" s="24">
        <v>0</v>
      </c>
      <c r="AQ254" s="24">
        <v>2900</v>
      </c>
      <c r="AR254" s="24">
        <v>11281</v>
      </c>
      <c r="AS254" s="24">
        <v>0</v>
      </c>
      <c r="AT254" s="24">
        <v>15549</v>
      </c>
      <c r="AU254" s="24">
        <v>5000</v>
      </c>
      <c r="AV254" s="24">
        <v>0</v>
      </c>
      <c r="AW254" s="24">
        <v>0</v>
      </c>
      <c r="AX254" s="24">
        <v>0</v>
      </c>
      <c r="AY254" s="24">
        <v>5000</v>
      </c>
      <c r="AZ254" s="24">
        <v>259172</v>
      </c>
      <c r="BA254" s="24">
        <v>64793</v>
      </c>
      <c r="BB254" s="24">
        <v>264839</v>
      </c>
      <c r="BC254" s="24">
        <v>329632</v>
      </c>
      <c r="BD254" s="24">
        <v>0</v>
      </c>
      <c r="BE254" s="24"/>
      <c r="BF254" s="24"/>
      <c r="BG254" s="24">
        <v>329632</v>
      </c>
      <c r="BH254" s="29">
        <v>0.26524956466600791</v>
      </c>
      <c r="BI254" s="30">
        <v>329632</v>
      </c>
      <c r="BJ254" s="31">
        <v>0.26524956466600791</v>
      </c>
      <c r="BK254" s="27" t="s">
        <v>3068</v>
      </c>
      <c r="BL254" s="21" t="s">
        <v>65</v>
      </c>
      <c r="BM254" s="21" t="s">
        <v>1056</v>
      </c>
      <c r="BN254" s="21" t="s">
        <v>3069</v>
      </c>
      <c r="BO254" s="21">
        <v>623576340</v>
      </c>
      <c r="BP254" s="21" t="s">
        <v>3070</v>
      </c>
    </row>
    <row r="255" spans="1:68" x14ac:dyDescent="0.35">
      <c r="A255" s="37">
        <v>43991.499456018522</v>
      </c>
      <c r="B255" s="36" t="s">
        <v>65</v>
      </c>
      <c r="C255" s="22" t="s">
        <v>65</v>
      </c>
      <c r="D255" s="22"/>
      <c r="E255" s="23" t="s">
        <v>985</v>
      </c>
      <c r="F255" s="23" t="s">
        <v>974</v>
      </c>
      <c r="G255" s="23" t="s">
        <v>974</v>
      </c>
      <c r="H255" s="23" t="s">
        <v>974</v>
      </c>
      <c r="I255" s="21" t="s">
        <v>805</v>
      </c>
      <c r="J255" s="21" t="s">
        <v>921</v>
      </c>
      <c r="K255" s="21">
        <v>1</v>
      </c>
      <c r="L255" s="21" t="s">
        <v>1125</v>
      </c>
      <c r="M255" s="21" t="s">
        <v>3071</v>
      </c>
      <c r="N255" s="21" t="s">
        <v>3072</v>
      </c>
      <c r="O255" s="21" t="s">
        <v>3073</v>
      </c>
      <c r="P255" s="21" t="s">
        <v>1715</v>
      </c>
      <c r="Q255" s="21" t="s">
        <v>3074</v>
      </c>
      <c r="R255" s="21" t="s">
        <v>3075</v>
      </c>
      <c r="S255" s="21" t="s">
        <v>3076</v>
      </c>
      <c r="T255" s="24">
        <v>2392431</v>
      </c>
      <c r="U255" s="24">
        <v>229895</v>
      </c>
      <c r="V255" s="24">
        <v>31035</v>
      </c>
      <c r="W255" s="24">
        <v>0</v>
      </c>
      <c r="X255" s="24">
        <v>21528</v>
      </c>
      <c r="Y255" s="24">
        <v>34930</v>
      </c>
      <c r="Z255" s="24">
        <v>0</v>
      </c>
      <c r="AA255" s="24">
        <v>20469</v>
      </c>
      <c r="AB255" s="24">
        <v>11046</v>
      </c>
      <c r="AC255" s="24">
        <v>0</v>
      </c>
      <c r="AD255" s="24">
        <v>138120</v>
      </c>
      <c r="AE255" s="24">
        <v>59719</v>
      </c>
      <c r="AF255" s="24">
        <v>0</v>
      </c>
      <c r="AG255" s="24">
        <v>0</v>
      </c>
      <c r="AH255" s="24">
        <v>0</v>
      </c>
      <c r="AI255" s="24">
        <v>0</v>
      </c>
      <c r="AJ255" s="24">
        <v>546742</v>
      </c>
      <c r="AK255" s="24">
        <v>805</v>
      </c>
      <c r="AL255" s="24">
        <v>0</v>
      </c>
      <c r="AM255" s="24">
        <v>0</v>
      </c>
      <c r="AN255" s="24">
        <v>0</v>
      </c>
      <c r="AO255" s="24">
        <v>0</v>
      </c>
      <c r="AP255" s="24">
        <v>0</v>
      </c>
      <c r="AQ255" s="24">
        <v>10245</v>
      </c>
      <c r="AR255" s="24">
        <v>0</v>
      </c>
      <c r="AS255" s="24">
        <v>0</v>
      </c>
      <c r="AT255" s="24">
        <v>11050</v>
      </c>
      <c r="AU255" s="24">
        <v>0</v>
      </c>
      <c r="AV255" s="24">
        <v>0</v>
      </c>
      <c r="AW255" s="24">
        <v>13600</v>
      </c>
      <c r="AX255" s="24">
        <v>0</v>
      </c>
      <c r="AY255" s="24">
        <v>13600</v>
      </c>
      <c r="AZ255" s="24">
        <v>452097</v>
      </c>
      <c r="BA255" s="24">
        <v>113024</v>
      </c>
      <c r="BB255" s="24">
        <v>119295</v>
      </c>
      <c r="BC255" s="24">
        <v>232319</v>
      </c>
      <c r="BD255" s="24">
        <v>408907</v>
      </c>
      <c r="BE255" s="24" t="s">
        <v>1031</v>
      </c>
      <c r="BF255" s="24"/>
      <c r="BG255" s="24">
        <v>641226</v>
      </c>
      <c r="BH255" s="29">
        <v>0.26802277683243531</v>
      </c>
      <c r="BI255" s="30">
        <v>641226</v>
      </c>
      <c r="BJ255" s="31">
        <v>0.26802277683243531</v>
      </c>
      <c r="BK255" s="27" t="s">
        <v>3077</v>
      </c>
      <c r="BL255" s="21" t="s">
        <v>65</v>
      </c>
      <c r="BM255" s="21" t="s">
        <v>1443</v>
      </c>
      <c r="BN255" s="21" t="s">
        <v>3078</v>
      </c>
      <c r="BO255" s="21">
        <v>622579809</v>
      </c>
      <c r="BP255" s="21" t="s">
        <v>1069</v>
      </c>
    </row>
    <row r="256" spans="1:68" x14ac:dyDescent="0.35">
      <c r="A256" s="37">
        <v>43984.632453703707</v>
      </c>
      <c r="B256" s="36" t="s">
        <v>65</v>
      </c>
      <c r="C256" s="22" t="s">
        <v>65</v>
      </c>
      <c r="D256" s="22"/>
      <c r="E256" s="23" t="s">
        <v>985</v>
      </c>
      <c r="F256" s="23" t="s">
        <v>974</v>
      </c>
      <c r="G256" s="23" t="s">
        <v>974</v>
      </c>
      <c r="H256" s="23" t="s">
        <v>974</v>
      </c>
      <c r="I256" s="21" t="s">
        <v>809</v>
      </c>
      <c r="J256" s="21" t="s">
        <v>611</v>
      </c>
      <c r="K256" s="21">
        <v>1</v>
      </c>
      <c r="L256" s="21" t="s">
        <v>3079</v>
      </c>
      <c r="M256" s="21" t="s">
        <v>3080</v>
      </c>
      <c r="N256" s="21" t="s">
        <v>3081</v>
      </c>
      <c r="O256" s="21" t="s">
        <v>3082</v>
      </c>
      <c r="P256" s="21" t="s">
        <v>1484</v>
      </c>
      <c r="Q256" s="21" t="s">
        <v>3083</v>
      </c>
      <c r="R256" s="21" t="s">
        <v>3084</v>
      </c>
      <c r="S256" s="21" t="s">
        <v>3085</v>
      </c>
      <c r="T256" s="24">
        <v>2222620</v>
      </c>
      <c r="U256" s="24">
        <v>161000</v>
      </c>
      <c r="V256" s="24">
        <v>23000</v>
      </c>
      <c r="W256" s="24">
        <v>0</v>
      </c>
      <c r="X256" s="24">
        <v>2300</v>
      </c>
      <c r="Y256" s="24">
        <v>36000</v>
      </c>
      <c r="Z256" s="24">
        <v>0</v>
      </c>
      <c r="AA256" s="24">
        <v>91000</v>
      </c>
      <c r="AB256" s="24">
        <v>0</v>
      </c>
      <c r="AC256" s="24">
        <v>0</v>
      </c>
      <c r="AD256" s="24">
        <v>30000</v>
      </c>
      <c r="AE256" s="24">
        <v>0</v>
      </c>
      <c r="AF256" s="24">
        <v>0</v>
      </c>
      <c r="AG256" s="24">
        <v>0</v>
      </c>
      <c r="AH256" s="24">
        <v>0</v>
      </c>
      <c r="AI256" s="24">
        <v>0</v>
      </c>
      <c r="AJ256" s="24">
        <v>343300</v>
      </c>
      <c r="AK256" s="24">
        <v>10000</v>
      </c>
      <c r="AL256" s="24">
        <v>0</v>
      </c>
      <c r="AM256" s="24">
        <v>0</v>
      </c>
      <c r="AN256" s="24">
        <v>0</v>
      </c>
      <c r="AO256" s="24">
        <v>2000</v>
      </c>
      <c r="AP256" s="24">
        <v>0</v>
      </c>
      <c r="AQ256" s="24">
        <v>13000</v>
      </c>
      <c r="AR256" s="24">
        <v>0</v>
      </c>
      <c r="AS256" s="24">
        <v>0</v>
      </c>
      <c r="AT256" s="24">
        <v>25000</v>
      </c>
      <c r="AU256" s="24">
        <v>0</v>
      </c>
      <c r="AV256" s="24">
        <v>0</v>
      </c>
      <c r="AW256" s="24">
        <v>0</v>
      </c>
      <c r="AX256" s="24">
        <v>0</v>
      </c>
      <c r="AY256" s="24">
        <v>0</v>
      </c>
      <c r="AZ256" s="24">
        <v>332300</v>
      </c>
      <c r="BA256" s="24">
        <v>83075</v>
      </c>
      <c r="BB256" s="24">
        <v>36000</v>
      </c>
      <c r="BC256" s="24">
        <v>119075</v>
      </c>
      <c r="BD256" s="24">
        <v>190000</v>
      </c>
      <c r="BE256" s="24" t="s">
        <v>3086</v>
      </c>
      <c r="BF256" s="24"/>
      <c r="BG256" s="24">
        <v>309075</v>
      </c>
      <c r="BH256" s="29">
        <v>0.13905885846433488</v>
      </c>
      <c r="BI256" s="30">
        <v>309075</v>
      </c>
      <c r="BJ256" s="31">
        <v>0.13905885846433488</v>
      </c>
      <c r="BK256" s="27" t="s">
        <v>3087</v>
      </c>
      <c r="BL256" s="21" t="s">
        <v>65</v>
      </c>
      <c r="BM256" s="21" t="s">
        <v>1115</v>
      </c>
      <c r="BN256" s="21" t="s">
        <v>3088</v>
      </c>
      <c r="BO256" s="21">
        <v>620140728</v>
      </c>
      <c r="BP256" s="21" t="s">
        <v>1022</v>
      </c>
    </row>
    <row r="257" spans="1:68" x14ac:dyDescent="0.35">
      <c r="A257" s="37">
        <v>43986.630879629629</v>
      </c>
      <c r="B257" s="36" t="s">
        <v>65</v>
      </c>
      <c r="C257" s="22" t="s">
        <v>65</v>
      </c>
      <c r="D257" s="22"/>
      <c r="E257" s="23" t="s">
        <v>985</v>
      </c>
      <c r="F257" s="23" t="s">
        <v>974</v>
      </c>
      <c r="G257" s="23" t="s">
        <v>974</v>
      </c>
      <c r="H257" s="23" t="s">
        <v>974</v>
      </c>
      <c r="I257" s="21" t="s">
        <v>813</v>
      </c>
      <c r="J257" s="21" t="s">
        <v>928</v>
      </c>
      <c r="K257" s="21">
        <v>1</v>
      </c>
      <c r="L257" s="21" t="s">
        <v>3089</v>
      </c>
      <c r="M257" s="21" t="s">
        <v>3090</v>
      </c>
      <c r="N257" s="21" t="s">
        <v>3091</v>
      </c>
      <c r="O257" s="21" t="s">
        <v>3092</v>
      </c>
      <c r="P257" s="21" t="s">
        <v>1288</v>
      </c>
      <c r="Q257" s="21" t="s">
        <v>3093</v>
      </c>
      <c r="R257" s="21" t="s">
        <v>3094</v>
      </c>
      <c r="S257" s="21" t="s">
        <v>3095</v>
      </c>
      <c r="T257" s="24">
        <v>865013</v>
      </c>
      <c r="U257" s="24">
        <v>10350</v>
      </c>
      <c r="V257" s="24">
        <v>0</v>
      </c>
      <c r="W257" s="24">
        <v>0</v>
      </c>
      <c r="X257" s="24">
        <v>0</v>
      </c>
      <c r="Y257" s="24">
        <v>0</v>
      </c>
      <c r="Z257" s="24">
        <v>0</v>
      </c>
      <c r="AA257" s="24">
        <v>12476</v>
      </c>
      <c r="AB257" s="24">
        <v>0</v>
      </c>
      <c r="AC257" s="24">
        <v>0</v>
      </c>
      <c r="AD257" s="24">
        <v>5498</v>
      </c>
      <c r="AE257" s="24">
        <v>2762</v>
      </c>
      <c r="AF257" s="24">
        <v>0</v>
      </c>
      <c r="AG257" s="24">
        <v>5457</v>
      </c>
      <c r="AH257" s="24">
        <v>0</v>
      </c>
      <c r="AI257" s="24">
        <v>0</v>
      </c>
      <c r="AJ257" s="24">
        <v>36543</v>
      </c>
      <c r="AK257" s="24">
        <v>0</v>
      </c>
      <c r="AL257" s="24">
        <v>0</v>
      </c>
      <c r="AM257" s="24">
        <v>0</v>
      </c>
      <c r="AN257" s="24">
        <v>0</v>
      </c>
      <c r="AO257" s="24">
        <v>0</v>
      </c>
      <c r="AP257" s="24">
        <v>3600</v>
      </c>
      <c r="AQ257" s="24">
        <v>0</v>
      </c>
      <c r="AR257" s="24">
        <v>0</v>
      </c>
      <c r="AS257" s="24">
        <v>0</v>
      </c>
      <c r="AT257" s="24">
        <v>3600</v>
      </c>
      <c r="AU257" s="24">
        <v>144</v>
      </c>
      <c r="AV257" s="24">
        <v>0</v>
      </c>
      <c r="AW257" s="24">
        <v>0</v>
      </c>
      <c r="AX257" s="24">
        <v>0</v>
      </c>
      <c r="AY257" s="24">
        <v>144</v>
      </c>
      <c r="AZ257" s="24">
        <v>32068</v>
      </c>
      <c r="BA257" s="24">
        <v>8017</v>
      </c>
      <c r="BB257" s="24">
        <v>8219</v>
      </c>
      <c r="BC257" s="24">
        <v>16236</v>
      </c>
      <c r="BD257" s="24">
        <v>7600</v>
      </c>
      <c r="BE257" s="24" t="s">
        <v>1007</v>
      </c>
      <c r="BF257" s="24"/>
      <c r="BG257" s="24">
        <v>23836</v>
      </c>
      <c r="BH257" s="29">
        <v>2.7555655232927134E-2</v>
      </c>
      <c r="BI257" s="30">
        <v>23836</v>
      </c>
      <c r="BJ257" s="31">
        <v>2.7555655232927134E-2</v>
      </c>
      <c r="BK257" s="27" t="s">
        <v>3096</v>
      </c>
      <c r="BL257" s="21" t="s">
        <v>65</v>
      </c>
      <c r="BM257" s="21" t="s">
        <v>1115</v>
      </c>
      <c r="BN257" s="21" t="s">
        <v>3097</v>
      </c>
      <c r="BO257" s="21">
        <v>621017471</v>
      </c>
      <c r="BP257" s="21" t="s">
        <v>3098</v>
      </c>
    </row>
    <row r="258" spans="1:68" x14ac:dyDescent="0.35">
      <c r="A258" s="37">
        <v>43993.809490740743</v>
      </c>
      <c r="B258" s="36" t="s">
        <v>65</v>
      </c>
      <c r="C258" s="22" t="s">
        <v>65</v>
      </c>
      <c r="D258" s="22"/>
      <c r="E258" s="23" t="s">
        <v>985</v>
      </c>
      <c r="F258" s="23" t="s">
        <v>974</v>
      </c>
      <c r="G258" s="23" t="s">
        <v>974</v>
      </c>
      <c r="H258" s="23" t="s">
        <v>974</v>
      </c>
      <c r="I258" s="21" t="s">
        <v>821</v>
      </c>
      <c r="J258" s="21" t="s">
        <v>925</v>
      </c>
      <c r="K258" s="21">
        <v>1</v>
      </c>
      <c r="L258" s="21" t="s">
        <v>3099</v>
      </c>
      <c r="M258" s="21" t="s">
        <v>3100</v>
      </c>
      <c r="N258" s="21" t="s">
        <v>3101</v>
      </c>
      <c r="O258" s="21" t="s">
        <v>3102</v>
      </c>
      <c r="P258" s="21" t="s">
        <v>1484</v>
      </c>
      <c r="Q258" s="21" t="s">
        <v>3103</v>
      </c>
      <c r="R258" s="21" t="s">
        <v>3104</v>
      </c>
      <c r="S258" s="21" t="s">
        <v>3105</v>
      </c>
      <c r="T258" s="24">
        <v>47699</v>
      </c>
      <c r="U258" s="24">
        <v>0</v>
      </c>
      <c r="V258" s="24">
        <v>0</v>
      </c>
      <c r="W258" s="24">
        <v>0</v>
      </c>
      <c r="X258" s="24">
        <v>0</v>
      </c>
      <c r="Y258" s="24">
        <v>0</v>
      </c>
      <c r="Z258" s="24">
        <v>136</v>
      </c>
      <c r="AA258" s="24">
        <v>309</v>
      </c>
      <c r="AB258" s="24">
        <v>0</v>
      </c>
      <c r="AC258" s="24">
        <v>0</v>
      </c>
      <c r="AD258" s="24">
        <v>1615</v>
      </c>
      <c r="AE258" s="24">
        <v>0</v>
      </c>
      <c r="AF258" s="24">
        <v>0</v>
      </c>
      <c r="AG258" s="24">
        <v>0</v>
      </c>
      <c r="AH258" s="24">
        <v>0</v>
      </c>
      <c r="AI258" s="24">
        <v>0</v>
      </c>
      <c r="AJ258" s="24">
        <v>2060</v>
      </c>
      <c r="AK258" s="24">
        <v>0</v>
      </c>
      <c r="AL258" s="24">
        <v>0</v>
      </c>
      <c r="AM258" s="24">
        <v>0</v>
      </c>
      <c r="AN258" s="24">
        <v>0</v>
      </c>
      <c r="AO258" s="24">
        <v>0</v>
      </c>
      <c r="AP258" s="24">
        <v>0</v>
      </c>
      <c r="AQ258" s="24">
        <v>0</v>
      </c>
      <c r="AR258" s="24">
        <v>0</v>
      </c>
      <c r="AS258" s="24">
        <v>0</v>
      </c>
      <c r="AT258" s="24">
        <v>0</v>
      </c>
      <c r="AU258" s="24">
        <v>0</v>
      </c>
      <c r="AV258" s="24">
        <v>0</v>
      </c>
      <c r="AW258" s="24">
        <v>0</v>
      </c>
      <c r="AX258" s="24">
        <v>0</v>
      </c>
      <c r="AY258" s="24">
        <v>0</v>
      </c>
      <c r="AZ258" s="24">
        <v>2060</v>
      </c>
      <c r="BA258" s="24">
        <v>515</v>
      </c>
      <c r="BB258" s="24">
        <v>0</v>
      </c>
      <c r="BC258" s="24">
        <v>515</v>
      </c>
      <c r="BD258" s="24">
        <v>0</v>
      </c>
      <c r="BE258" s="24"/>
      <c r="BF258" s="24"/>
      <c r="BG258" s="24">
        <v>515</v>
      </c>
      <c r="BH258" s="29">
        <v>1.0796872051824986E-2</v>
      </c>
      <c r="BI258" s="30">
        <v>515</v>
      </c>
      <c r="BJ258" s="31">
        <v>1.0796872051824986E-2</v>
      </c>
      <c r="BK258" s="27" t="s">
        <v>3106</v>
      </c>
      <c r="BL258" s="21" t="s">
        <v>65</v>
      </c>
      <c r="BM258" s="21" t="s">
        <v>1056</v>
      </c>
      <c r="BN258" s="21" t="s">
        <v>3107</v>
      </c>
      <c r="BO258" s="21">
        <v>623606005</v>
      </c>
      <c r="BP258" s="21" t="s">
        <v>3108</v>
      </c>
    </row>
    <row r="259" spans="1:68" x14ac:dyDescent="0.35">
      <c r="A259" s="38">
        <v>43994.376840277779</v>
      </c>
      <c r="B259" s="36" t="s">
        <v>65</v>
      </c>
      <c r="C259" s="22" t="s">
        <v>65</v>
      </c>
      <c r="D259" s="22"/>
      <c r="E259" s="23" t="s">
        <v>985</v>
      </c>
      <c r="F259" s="23" t="s">
        <v>974</v>
      </c>
      <c r="G259" s="23" t="s">
        <v>974</v>
      </c>
      <c r="H259" s="23" t="s">
        <v>974</v>
      </c>
      <c r="I259" s="21" t="s">
        <v>825</v>
      </c>
      <c r="J259" s="21" t="s">
        <v>921</v>
      </c>
      <c r="K259" s="21">
        <v>1</v>
      </c>
      <c r="L259" s="21" t="s">
        <v>3109</v>
      </c>
      <c r="M259" s="21" t="s">
        <v>1228</v>
      </c>
      <c r="N259" s="21" t="s">
        <v>3110</v>
      </c>
      <c r="O259" s="21" t="s">
        <v>3111</v>
      </c>
      <c r="P259" s="21" t="s">
        <v>3112</v>
      </c>
      <c r="Q259" s="21" t="s">
        <v>3113</v>
      </c>
      <c r="R259" s="21" t="s">
        <v>3110</v>
      </c>
      <c r="S259" s="21" t="s">
        <v>3114</v>
      </c>
      <c r="T259" s="24">
        <v>1223944</v>
      </c>
      <c r="U259" s="24">
        <v>0</v>
      </c>
      <c r="V259" s="24">
        <v>0</v>
      </c>
      <c r="W259" s="24">
        <v>5000</v>
      </c>
      <c r="X259" s="24">
        <v>0</v>
      </c>
      <c r="Y259" s="24">
        <v>36000</v>
      </c>
      <c r="Z259" s="24">
        <v>262000</v>
      </c>
      <c r="AA259" s="24">
        <v>50000</v>
      </c>
      <c r="AB259" s="24">
        <v>0</v>
      </c>
      <c r="AC259" s="24">
        <v>0</v>
      </c>
      <c r="AD259" s="24">
        <v>50000</v>
      </c>
      <c r="AE259" s="24">
        <v>168000</v>
      </c>
      <c r="AF259" s="24">
        <v>0</v>
      </c>
      <c r="AG259" s="24">
        <v>13000</v>
      </c>
      <c r="AH259" s="24">
        <v>0</v>
      </c>
      <c r="AI259" s="24">
        <v>0</v>
      </c>
      <c r="AJ259" s="24">
        <v>584000</v>
      </c>
      <c r="AK259" s="24">
        <v>0</v>
      </c>
      <c r="AL259" s="24">
        <v>0</v>
      </c>
      <c r="AM259" s="24">
        <v>0</v>
      </c>
      <c r="AN259" s="24">
        <v>0</v>
      </c>
      <c r="AO259" s="24">
        <v>0</v>
      </c>
      <c r="AP259" s="24">
        <v>0</v>
      </c>
      <c r="AQ259" s="24">
        <v>15000</v>
      </c>
      <c r="AR259" s="24">
        <v>1000</v>
      </c>
      <c r="AS259" s="24">
        <v>0</v>
      </c>
      <c r="AT259" s="24">
        <v>16000</v>
      </c>
      <c r="AU259" s="24">
        <v>0</v>
      </c>
      <c r="AV259" s="24">
        <v>0</v>
      </c>
      <c r="AW259" s="24">
        <v>0</v>
      </c>
      <c r="AX259" s="24">
        <v>0</v>
      </c>
      <c r="AY259" s="24">
        <v>0</v>
      </c>
      <c r="AZ259" s="24">
        <v>383000</v>
      </c>
      <c r="BA259" s="24">
        <v>95750</v>
      </c>
      <c r="BB259" s="24">
        <v>217000</v>
      </c>
      <c r="BC259" s="24">
        <v>312750</v>
      </c>
      <c r="BD259" s="24">
        <v>0</v>
      </c>
      <c r="BE259" s="24"/>
      <c r="BF259" s="24"/>
      <c r="BG259" s="24">
        <v>312750</v>
      </c>
      <c r="BH259" s="29">
        <v>0.25552639663252569</v>
      </c>
      <c r="BI259" s="30">
        <v>312750</v>
      </c>
      <c r="BJ259" s="31">
        <v>0.25552639663252569</v>
      </c>
      <c r="BK259" s="27" t="s">
        <v>3115</v>
      </c>
      <c r="BL259" s="21" t="s">
        <v>65</v>
      </c>
      <c r="BM259" s="21" t="s">
        <v>1044</v>
      </c>
      <c r="BN259" s="21" t="s">
        <v>3116</v>
      </c>
      <c r="BO259" s="21">
        <v>623773571</v>
      </c>
      <c r="BP259" s="21" t="s">
        <v>1345</v>
      </c>
    </row>
    <row r="260" spans="1:68" x14ac:dyDescent="0.35">
      <c r="A260" s="37">
        <v>43987.490034722221</v>
      </c>
      <c r="B260" s="36" t="s">
        <v>65</v>
      </c>
      <c r="C260" s="22" t="s">
        <v>65</v>
      </c>
      <c r="D260" s="22"/>
      <c r="E260" s="23" t="s">
        <v>985</v>
      </c>
      <c r="F260" s="23" t="s">
        <v>974</v>
      </c>
      <c r="G260" s="23" t="s">
        <v>974</v>
      </c>
      <c r="H260" s="23" t="s">
        <v>974</v>
      </c>
      <c r="I260" s="21" t="s">
        <v>829</v>
      </c>
      <c r="J260" s="21" t="s">
        <v>611</v>
      </c>
      <c r="K260" s="21">
        <v>1</v>
      </c>
      <c r="L260" s="21" t="s">
        <v>3117</v>
      </c>
      <c r="M260" s="21" t="s">
        <v>3118</v>
      </c>
      <c r="N260" s="21" t="s">
        <v>3119</v>
      </c>
      <c r="O260" s="21" t="s">
        <v>3120</v>
      </c>
      <c r="P260" s="21" t="s">
        <v>2088</v>
      </c>
      <c r="Q260" s="21" t="s">
        <v>3121</v>
      </c>
      <c r="R260" s="21" t="s">
        <v>3122</v>
      </c>
      <c r="S260" s="21" t="s">
        <v>3123</v>
      </c>
      <c r="T260" s="24">
        <v>2616201</v>
      </c>
      <c r="U260" s="24">
        <v>0</v>
      </c>
      <c r="V260" s="24">
        <v>0</v>
      </c>
      <c r="W260" s="24">
        <v>0</v>
      </c>
      <c r="X260" s="24">
        <v>0</v>
      </c>
      <c r="Y260" s="24">
        <v>0</v>
      </c>
      <c r="Z260" s="24">
        <v>0</v>
      </c>
      <c r="AA260" s="24">
        <v>0</v>
      </c>
      <c r="AB260" s="24">
        <v>0</v>
      </c>
      <c r="AC260" s="24">
        <v>0</v>
      </c>
      <c r="AD260" s="24">
        <v>0</v>
      </c>
      <c r="AE260" s="24">
        <v>0</v>
      </c>
      <c r="AF260" s="24">
        <v>0</v>
      </c>
      <c r="AG260" s="24">
        <v>0</v>
      </c>
      <c r="AH260" s="24">
        <v>0</v>
      </c>
      <c r="AI260" s="24">
        <v>0</v>
      </c>
      <c r="AJ260" s="24">
        <v>0</v>
      </c>
      <c r="AK260" s="24">
        <v>0</v>
      </c>
      <c r="AL260" s="24">
        <v>0</v>
      </c>
      <c r="AM260" s="24">
        <v>0</v>
      </c>
      <c r="AN260" s="24">
        <v>0</v>
      </c>
      <c r="AO260" s="24">
        <v>0</v>
      </c>
      <c r="AP260" s="24">
        <v>0</v>
      </c>
      <c r="AQ260" s="24">
        <v>0</v>
      </c>
      <c r="AR260" s="24">
        <v>0</v>
      </c>
      <c r="AS260" s="24">
        <v>0</v>
      </c>
      <c r="AT260" s="24">
        <v>0</v>
      </c>
      <c r="AU260" s="24">
        <v>0</v>
      </c>
      <c r="AV260" s="24">
        <v>0</v>
      </c>
      <c r="AW260" s="24">
        <v>0</v>
      </c>
      <c r="AX260" s="24">
        <v>0</v>
      </c>
      <c r="AY260" s="24">
        <v>0</v>
      </c>
      <c r="AZ260" s="24">
        <v>0</v>
      </c>
      <c r="BA260" s="24">
        <v>0</v>
      </c>
      <c r="BB260" s="24">
        <v>0</v>
      </c>
      <c r="BC260" s="24">
        <v>0</v>
      </c>
      <c r="BD260" s="24">
        <v>500000</v>
      </c>
      <c r="BE260" s="24" t="s">
        <v>1031</v>
      </c>
      <c r="BF260" s="24"/>
      <c r="BG260" s="24">
        <v>500000</v>
      </c>
      <c r="BH260" s="29">
        <v>0.19111681403684197</v>
      </c>
      <c r="BI260" s="30">
        <v>500000</v>
      </c>
      <c r="BJ260" s="31">
        <v>0.19111681403684197</v>
      </c>
      <c r="BK260" s="27" t="s">
        <v>3124</v>
      </c>
      <c r="BL260" s="21" t="s">
        <v>65</v>
      </c>
      <c r="BM260" s="21" t="s">
        <v>1443</v>
      </c>
      <c r="BN260" s="21" t="s">
        <v>3125</v>
      </c>
      <c r="BO260" s="21">
        <v>621332239</v>
      </c>
      <c r="BP260" s="21" t="s">
        <v>3126</v>
      </c>
    </row>
    <row r="261" spans="1:68" x14ac:dyDescent="0.35">
      <c r="A261" s="37">
        <v>43993.492395833331</v>
      </c>
      <c r="B261" s="36" t="s">
        <v>65</v>
      </c>
      <c r="C261" s="22" t="s">
        <v>65</v>
      </c>
      <c r="D261" s="22"/>
      <c r="E261" s="23" t="s">
        <v>985</v>
      </c>
      <c r="F261" s="23" t="s">
        <v>974</v>
      </c>
      <c r="G261" s="23" t="s">
        <v>974</v>
      </c>
      <c r="H261" s="23" t="s">
        <v>974</v>
      </c>
      <c r="I261" s="21" t="s">
        <v>831</v>
      </c>
      <c r="J261" s="21" t="s">
        <v>307</v>
      </c>
      <c r="K261" s="21">
        <v>1</v>
      </c>
      <c r="L261" s="21" t="s">
        <v>1109</v>
      </c>
      <c r="M261" s="21" t="s">
        <v>3127</v>
      </c>
      <c r="N261" s="21" t="s">
        <v>3128</v>
      </c>
      <c r="O261" s="21" t="s">
        <v>3129</v>
      </c>
      <c r="P261" s="21" t="s">
        <v>3130</v>
      </c>
      <c r="Q261" s="21" t="s">
        <v>3131</v>
      </c>
      <c r="R261" s="21" t="s">
        <v>3132</v>
      </c>
      <c r="S261" s="21" t="s">
        <v>3133</v>
      </c>
      <c r="T261" s="24">
        <v>240610</v>
      </c>
      <c r="U261" s="24">
        <v>0</v>
      </c>
      <c r="V261" s="24">
        <v>0</v>
      </c>
      <c r="W261" s="24">
        <v>0</v>
      </c>
      <c r="X261" s="24">
        <v>0</v>
      </c>
      <c r="Y261" s="24">
        <v>3732</v>
      </c>
      <c r="Z261" s="24">
        <v>0</v>
      </c>
      <c r="AA261" s="24">
        <v>16647</v>
      </c>
      <c r="AB261" s="24">
        <v>0</v>
      </c>
      <c r="AC261" s="24">
        <v>0</v>
      </c>
      <c r="AD261" s="24">
        <v>46537</v>
      </c>
      <c r="AE261" s="24">
        <v>0</v>
      </c>
      <c r="AF261" s="24">
        <v>0</v>
      </c>
      <c r="AG261" s="24">
        <v>31704</v>
      </c>
      <c r="AH261" s="24">
        <v>0</v>
      </c>
      <c r="AI261" s="24">
        <v>0</v>
      </c>
      <c r="AJ261" s="24">
        <v>98620</v>
      </c>
      <c r="AK261" s="24">
        <v>0</v>
      </c>
      <c r="AL261" s="24">
        <v>0</v>
      </c>
      <c r="AM261" s="24">
        <v>0</v>
      </c>
      <c r="AN261" s="24">
        <v>0</v>
      </c>
      <c r="AO261" s="24">
        <v>0</v>
      </c>
      <c r="AP261" s="24">
        <v>0</v>
      </c>
      <c r="AQ261" s="24">
        <v>25444</v>
      </c>
      <c r="AR261" s="24">
        <v>0</v>
      </c>
      <c r="AS261" s="24">
        <v>9000</v>
      </c>
      <c r="AT261" s="24">
        <v>34444</v>
      </c>
      <c r="AU261" s="24">
        <v>0</v>
      </c>
      <c r="AV261" s="24">
        <v>428</v>
      </c>
      <c r="AW261" s="24">
        <v>0</v>
      </c>
      <c r="AX261" s="24">
        <v>0</v>
      </c>
      <c r="AY261" s="24">
        <v>428</v>
      </c>
      <c r="AZ261" s="24">
        <v>97628</v>
      </c>
      <c r="BA261" s="24">
        <v>24407</v>
      </c>
      <c r="BB261" s="24">
        <v>35864</v>
      </c>
      <c r="BC261" s="24">
        <v>60271</v>
      </c>
      <c r="BD261" s="24">
        <v>0</v>
      </c>
      <c r="BE261" s="24"/>
      <c r="BF261" s="24"/>
      <c r="BG261" s="24">
        <v>60271</v>
      </c>
      <c r="BH261" s="29">
        <v>0.2504924982336561</v>
      </c>
      <c r="BI261" s="30">
        <v>60271</v>
      </c>
      <c r="BJ261" s="31">
        <v>0.2504924982336561</v>
      </c>
      <c r="BK261" s="27" t="s">
        <v>3134</v>
      </c>
      <c r="BL261" s="21" t="s">
        <v>65</v>
      </c>
      <c r="BM261" s="21" t="s">
        <v>1044</v>
      </c>
      <c r="BN261" s="21" t="s">
        <v>3135</v>
      </c>
      <c r="BO261" s="21">
        <v>623431077</v>
      </c>
      <c r="BP261" s="21" t="s">
        <v>1396</v>
      </c>
    </row>
    <row r="262" spans="1:68" x14ac:dyDescent="0.35">
      <c r="A262" s="44">
        <v>43994.4140162037</v>
      </c>
      <c r="B262" s="45" t="s">
        <v>65</v>
      </c>
      <c r="C262" s="46" t="s">
        <v>65</v>
      </c>
      <c r="D262" s="46"/>
      <c r="E262" s="47" t="s">
        <v>985</v>
      </c>
      <c r="F262" s="23" t="s">
        <v>974</v>
      </c>
      <c r="G262" s="23" t="s">
        <v>974</v>
      </c>
      <c r="H262" s="23" t="s">
        <v>974</v>
      </c>
      <c r="I262" s="21" t="s">
        <v>833</v>
      </c>
      <c r="J262" s="21" t="s">
        <v>399</v>
      </c>
      <c r="K262" s="21">
        <v>1</v>
      </c>
      <c r="L262" s="21" t="s">
        <v>2428</v>
      </c>
      <c r="M262" s="21" t="s">
        <v>2429</v>
      </c>
      <c r="N262" s="21" t="s">
        <v>3136</v>
      </c>
      <c r="O262" s="21" t="s">
        <v>3137</v>
      </c>
      <c r="P262" s="21" t="s">
        <v>3130</v>
      </c>
      <c r="Q262" s="21" t="s">
        <v>3138</v>
      </c>
      <c r="R262" s="21" t="s">
        <v>3139</v>
      </c>
      <c r="S262" s="21" t="s">
        <v>3140</v>
      </c>
      <c r="T262" s="24">
        <v>78117</v>
      </c>
      <c r="U262" s="24">
        <v>26791</v>
      </c>
      <c r="V262" s="24">
        <v>0</v>
      </c>
      <c r="W262" s="24">
        <v>0</v>
      </c>
      <c r="X262" s="24">
        <v>0</v>
      </c>
      <c r="Y262" s="24">
        <v>60</v>
      </c>
      <c r="Z262" s="24">
        <v>0</v>
      </c>
      <c r="AA262" s="24">
        <v>750</v>
      </c>
      <c r="AB262" s="24">
        <v>0</v>
      </c>
      <c r="AC262" s="24">
        <v>0</v>
      </c>
      <c r="AD262" s="24">
        <v>0</v>
      </c>
      <c r="AE262" s="24">
        <v>0</v>
      </c>
      <c r="AF262" s="24">
        <v>0</v>
      </c>
      <c r="AG262" s="24">
        <v>0</v>
      </c>
      <c r="AH262" s="24">
        <v>0</v>
      </c>
      <c r="AI262" s="24">
        <v>0</v>
      </c>
      <c r="AJ262" s="24">
        <v>27601</v>
      </c>
      <c r="AK262" s="24">
        <v>0</v>
      </c>
      <c r="AL262" s="24">
        <v>0</v>
      </c>
      <c r="AM262" s="24">
        <v>0</v>
      </c>
      <c r="AN262" s="24">
        <v>0</v>
      </c>
      <c r="AO262" s="24">
        <v>0</v>
      </c>
      <c r="AP262" s="24">
        <v>0</v>
      </c>
      <c r="AQ262" s="24">
        <v>900</v>
      </c>
      <c r="AR262" s="24">
        <v>0</v>
      </c>
      <c r="AS262" s="24">
        <v>0</v>
      </c>
      <c r="AT262" s="24">
        <v>900</v>
      </c>
      <c r="AU262" s="24">
        <v>0</v>
      </c>
      <c r="AV262" s="24">
        <v>0</v>
      </c>
      <c r="AW262" s="24">
        <v>0</v>
      </c>
      <c r="AX262" s="24">
        <v>0</v>
      </c>
      <c r="AY262" s="24">
        <v>0</v>
      </c>
      <c r="AZ262" s="24">
        <v>28441</v>
      </c>
      <c r="BA262" s="24">
        <v>7110</v>
      </c>
      <c r="BB262" s="24">
        <v>60</v>
      </c>
      <c r="BC262" s="24">
        <v>7170</v>
      </c>
      <c r="BD262" s="24">
        <v>24835</v>
      </c>
      <c r="BE262" s="24" t="s">
        <v>988</v>
      </c>
      <c r="BF262" s="24"/>
      <c r="BG262" s="24">
        <v>32005</v>
      </c>
      <c r="BH262" s="29">
        <v>0.40970595388967829</v>
      </c>
      <c r="BI262" s="30">
        <v>32005</v>
      </c>
      <c r="BJ262" s="31">
        <v>0.40970595388967829</v>
      </c>
      <c r="BK262" s="27" t="s">
        <v>3141</v>
      </c>
      <c r="BL262" s="21" t="s">
        <v>65</v>
      </c>
      <c r="BM262" s="21" t="s">
        <v>1235</v>
      </c>
      <c r="BN262" s="21" t="s">
        <v>3142</v>
      </c>
      <c r="BO262" s="21">
        <v>623794493</v>
      </c>
      <c r="BP262" s="21" t="s">
        <v>3143</v>
      </c>
    </row>
    <row r="263" spans="1:68" x14ac:dyDescent="0.35">
      <c r="A263" s="48">
        <v>43994.405439814807</v>
      </c>
      <c r="B263" s="36" t="s">
        <v>65</v>
      </c>
      <c r="C263" s="39" t="s">
        <v>65</v>
      </c>
      <c r="D263" s="39" t="s">
        <v>1070</v>
      </c>
      <c r="E263" s="49" t="s">
        <v>985</v>
      </c>
      <c r="F263" s="50" t="s">
        <v>974</v>
      </c>
      <c r="G263" s="23" t="s">
        <v>974</v>
      </c>
      <c r="H263" s="23" t="s">
        <v>974</v>
      </c>
      <c r="I263" s="21" t="s">
        <v>835</v>
      </c>
      <c r="J263" s="21" t="s">
        <v>389</v>
      </c>
      <c r="K263" s="21">
        <v>1</v>
      </c>
      <c r="L263" s="21" t="s">
        <v>1281</v>
      </c>
      <c r="M263" s="21" t="s">
        <v>3144</v>
      </c>
      <c r="N263" s="21" t="s">
        <v>3145</v>
      </c>
      <c r="O263" s="21" t="s">
        <v>3146</v>
      </c>
      <c r="P263" s="21" t="s">
        <v>3147</v>
      </c>
      <c r="Q263" s="21" t="s">
        <v>3148</v>
      </c>
      <c r="R263" s="21" t="s">
        <v>3145</v>
      </c>
      <c r="S263" s="21" t="s">
        <v>3149</v>
      </c>
      <c r="T263" s="24">
        <v>465878</v>
      </c>
      <c r="U263" s="24">
        <v>2492</v>
      </c>
      <c r="V263" s="24">
        <v>0</v>
      </c>
      <c r="W263" s="24">
        <v>0</v>
      </c>
      <c r="X263" s="24">
        <v>0</v>
      </c>
      <c r="Y263" s="24">
        <v>36570</v>
      </c>
      <c r="Z263" s="24">
        <v>0</v>
      </c>
      <c r="AA263" s="24">
        <v>9016</v>
      </c>
      <c r="AB263" s="24">
        <v>0</v>
      </c>
      <c r="AC263" s="24">
        <v>0</v>
      </c>
      <c r="AD263" s="24">
        <v>4754</v>
      </c>
      <c r="AE263" s="24">
        <v>0</v>
      </c>
      <c r="AF263" s="24">
        <v>0</v>
      </c>
      <c r="AG263" s="24">
        <v>0</v>
      </c>
      <c r="AH263" s="24">
        <v>0</v>
      </c>
      <c r="AI263" s="24">
        <v>0</v>
      </c>
      <c r="AJ263" s="24">
        <v>52832</v>
      </c>
      <c r="AK263" s="24">
        <v>4043</v>
      </c>
      <c r="AL263" s="24">
        <v>0</v>
      </c>
      <c r="AM263" s="24">
        <v>0</v>
      </c>
      <c r="AN263" s="24">
        <v>0</v>
      </c>
      <c r="AO263" s="24">
        <v>0</v>
      </c>
      <c r="AP263" s="24">
        <v>0</v>
      </c>
      <c r="AQ263" s="24">
        <v>6287</v>
      </c>
      <c r="AR263" s="24">
        <v>0</v>
      </c>
      <c r="AS263" s="24">
        <v>0</v>
      </c>
      <c r="AT263" s="24">
        <v>10330</v>
      </c>
      <c r="AU263" s="24">
        <v>0</v>
      </c>
      <c r="AV263" s="24">
        <v>0</v>
      </c>
      <c r="AW263" s="24">
        <v>0</v>
      </c>
      <c r="AX263" s="24">
        <v>0</v>
      </c>
      <c r="AY263" s="24">
        <v>0</v>
      </c>
      <c r="AZ263" s="24">
        <v>26592</v>
      </c>
      <c r="BA263" s="24">
        <v>6648</v>
      </c>
      <c r="BB263" s="24">
        <v>36570</v>
      </c>
      <c r="BC263" s="24">
        <v>43218</v>
      </c>
      <c r="BD263" s="24">
        <v>422660</v>
      </c>
      <c r="BE263" s="24" t="s">
        <v>1031</v>
      </c>
      <c r="BF263" s="24" t="s">
        <v>1113</v>
      </c>
      <c r="BG263" s="24">
        <v>465878</v>
      </c>
      <c r="BH263" s="29">
        <v>1</v>
      </c>
      <c r="BI263" s="30">
        <v>465878</v>
      </c>
      <c r="BJ263" s="31">
        <v>1</v>
      </c>
      <c r="BK263" s="27" t="s">
        <v>3150</v>
      </c>
      <c r="BL263" s="21" t="s">
        <v>65</v>
      </c>
      <c r="BM263" s="21" t="s">
        <v>1115</v>
      </c>
      <c r="BN263" s="21" t="s">
        <v>3151</v>
      </c>
      <c r="BO263" s="21">
        <v>623789745</v>
      </c>
      <c r="BP263" s="21" t="s">
        <v>1022</v>
      </c>
    </row>
    <row r="264" spans="1:68" x14ac:dyDescent="0.35">
      <c r="A264" s="51">
        <v>43986.593310185177</v>
      </c>
      <c r="B264" s="52" t="s">
        <v>65</v>
      </c>
      <c r="C264" s="53" t="s">
        <v>65</v>
      </c>
      <c r="D264" s="39"/>
      <c r="E264" s="49" t="s">
        <v>985</v>
      </c>
      <c r="F264" s="50" t="s">
        <v>974</v>
      </c>
      <c r="G264" s="23" t="s">
        <v>974</v>
      </c>
      <c r="H264" s="23" t="s">
        <v>974</v>
      </c>
      <c r="I264" s="21" t="s">
        <v>837</v>
      </c>
      <c r="J264" s="21" t="s">
        <v>891</v>
      </c>
      <c r="K264" s="21">
        <v>1</v>
      </c>
      <c r="L264" s="21" t="s">
        <v>3152</v>
      </c>
      <c r="M264" s="21" t="s">
        <v>3153</v>
      </c>
      <c r="N264" s="21" t="s">
        <v>3154</v>
      </c>
      <c r="O264" s="21" t="s">
        <v>3155</v>
      </c>
      <c r="P264" s="21" t="s">
        <v>3156</v>
      </c>
      <c r="Q264" s="21" t="s">
        <v>3157</v>
      </c>
      <c r="R264" s="21" t="s">
        <v>3158</v>
      </c>
      <c r="S264" s="21" t="s">
        <v>3159</v>
      </c>
      <c r="T264" s="24">
        <v>724298</v>
      </c>
      <c r="U264" s="24">
        <v>10400</v>
      </c>
      <c r="V264" s="24">
        <v>0</v>
      </c>
      <c r="W264" s="24">
        <v>0</v>
      </c>
      <c r="X264" s="24">
        <v>17008</v>
      </c>
      <c r="Y264" s="24">
        <v>2508</v>
      </c>
      <c r="Z264" s="24">
        <v>0</v>
      </c>
      <c r="AA264" s="24">
        <v>14220</v>
      </c>
      <c r="AB264" s="24">
        <v>0</v>
      </c>
      <c r="AC264" s="24">
        <v>0</v>
      </c>
      <c r="AD264" s="24">
        <v>6522</v>
      </c>
      <c r="AE264" s="24">
        <v>19085</v>
      </c>
      <c r="AF264" s="24">
        <v>0</v>
      </c>
      <c r="AG264" s="24">
        <v>0</v>
      </c>
      <c r="AH264" s="24">
        <v>0</v>
      </c>
      <c r="AI264" s="24">
        <v>0</v>
      </c>
      <c r="AJ264" s="24">
        <v>69743</v>
      </c>
      <c r="AK264" s="24">
        <v>0</v>
      </c>
      <c r="AL264" s="24">
        <v>0</v>
      </c>
      <c r="AM264" s="24">
        <v>0</v>
      </c>
      <c r="AN264" s="24">
        <v>0</v>
      </c>
      <c r="AO264" s="24">
        <v>0</v>
      </c>
      <c r="AP264" s="24">
        <v>0</v>
      </c>
      <c r="AQ264" s="24">
        <v>0</v>
      </c>
      <c r="AR264" s="24">
        <v>0</v>
      </c>
      <c r="AS264" s="24">
        <v>0</v>
      </c>
      <c r="AT264" s="24">
        <v>0</v>
      </c>
      <c r="AU264" s="24">
        <v>0</v>
      </c>
      <c r="AV264" s="24">
        <v>0</v>
      </c>
      <c r="AW264" s="24">
        <v>0</v>
      </c>
      <c r="AX264" s="24">
        <v>0</v>
      </c>
      <c r="AY264" s="24">
        <v>0</v>
      </c>
      <c r="AZ264" s="24">
        <v>48150</v>
      </c>
      <c r="BA264" s="24">
        <v>12038</v>
      </c>
      <c r="BB264" s="24">
        <v>21593</v>
      </c>
      <c r="BC264" s="24">
        <v>33631</v>
      </c>
      <c r="BD264" s="24">
        <v>84678</v>
      </c>
      <c r="BE264" s="24" t="s">
        <v>988</v>
      </c>
      <c r="BF264" s="24"/>
      <c r="BG264" s="24">
        <v>118309</v>
      </c>
      <c r="BH264" s="29">
        <v>0.16334298865936397</v>
      </c>
      <c r="BI264" s="30">
        <v>118309</v>
      </c>
      <c r="BJ264" s="31">
        <v>0.16334298865936397</v>
      </c>
      <c r="BK264" s="27" t="s">
        <v>3160</v>
      </c>
      <c r="BL264" s="21" t="s">
        <v>65</v>
      </c>
      <c r="BM264" s="21" t="s">
        <v>1056</v>
      </c>
      <c r="BN264" s="21" t="s">
        <v>3161</v>
      </c>
      <c r="BO264" s="21">
        <v>620994918</v>
      </c>
      <c r="BP264" s="21" t="s">
        <v>1022</v>
      </c>
    </row>
    <row r="265" spans="1:68" x14ac:dyDescent="0.35">
      <c r="A265" s="40">
        <v>43994.00644675926</v>
      </c>
      <c r="B265" s="36" t="s">
        <v>65</v>
      </c>
      <c r="C265" s="22" t="s">
        <v>65</v>
      </c>
      <c r="D265" s="39"/>
      <c r="E265" s="49" t="s">
        <v>985</v>
      </c>
      <c r="F265" s="50" t="s">
        <v>974</v>
      </c>
      <c r="G265" s="23" t="s">
        <v>974</v>
      </c>
      <c r="H265" s="23" t="s">
        <v>974</v>
      </c>
      <c r="I265" s="21" t="s">
        <v>843</v>
      </c>
      <c r="J265" s="21" t="s">
        <v>389</v>
      </c>
      <c r="K265" s="21">
        <v>1</v>
      </c>
      <c r="L265" s="21" t="s">
        <v>3162</v>
      </c>
      <c r="M265" s="21" t="s">
        <v>3163</v>
      </c>
      <c r="N265" s="21" t="s">
        <v>3164</v>
      </c>
      <c r="O265" s="21" t="s">
        <v>3165</v>
      </c>
      <c r="P265" s="21" t="s">
        <v>3162</v>
      </c>
      <c r="Q265" s="21" t="s">
        <v>3163</v>
      </c>
      <c r="R265" s="21" t="s">
        <v>3164</v>
      </c>
      <c r="S265" s="21" t="s">
        <v>3165</v>
      </c>
      <c r="T265" s="24">
        <v>413595</v>
      </c>
      <c r="U265" s="24">
        <v>2400</v>
      </c>
      <c r="V265" s="24">
        <v>0</v>
      </c>
      <c r="W265" s="24">
        <v>0</v>
      </c>
      <c r="X265" s="24">
        <v>0</v>
      </c>
      <c r="Y265" s="24">
        <v>5435</v>
      </c>
      <c r="Z265" s="24">
        <v>0</v>
      </c>
      <c r="AA265" s="24">
        <v>2764</v>
      </c>
      <c r="AB265" s="24">
        <v>0</v>
      </c>
      <c r="AC265" s="24">
        <v>0</v>
      </c>
      <c r="AD265" s="24">
        <v>6289</v>
      </c>
      <c r="AE265" s="24">
        <v>0</v>
      </c>
      <c r="AF265" s="24">
        <v>0</v>
      </c>
      <c r="AG265" s="24">
        <v>0</v>
      </c>
      <c r="AH265" s="24">
        <v>0</v>
      </c>
      <c r="AI265" s="24">
        <v>0</v>
      </c>
      <c r="AJ265" s="24">
        <v>16888</v>
      </c>
      <c r="AK265" s="24">
        <v>0</v>
      </c>
      <c r="AL265" s="24">
        <v>0</v>
      </c>
      <c r="AM265" s="24">
        <v>0</v>
      </c>
      <c r="AN265" s="24">
        <v>0</v>
      </c>
      <c r="AO265" s="24">
        <v>0</v>
      </c>
      <c r="AP265" s="24">
        <v>0</v>
      </c>
      <c r="AQ265" s="24">
        <v>1012</v>
      </c>
      <c r="AR265" s="24">
        <v>0</v>
      </c>
      <c r="AS265" s="24">
        <v>125</v>
      </c>
      <c r="AT265" s="24">
        <v>1137</v>
      </c>
      <c r="AU265" s="24">
        <v>0</v>
      </c>
      <c r="AV265" s="24">
        <v>0</v>
      </c>
      <c r="AW265" s="24">
        <v>0</v>
      </c>
      <c r="AX265" s="24">
        <v>0</v>
      </c>
      <c r="AY265" s="24">
        <v>0</v>
      </c>
      <c r="AZ265" s="24">
        <v>12590</v>
      </c>
      <c r="BA265" s="24">
        <v>3148</v>
      </c>
      <c r="BB265" s="24">
        <v>5435</v>
      </c>
      <c r="BC265" s="24">
        <v>8583</v>
      </c>
      <c r="BD265" s="24">
        <v>0</v>
      </c>
      <c r="BE265" s="24"/>
      <c r="BF265" s="24"/>
      <c r="BG265" s="24">
        <v>8583</v>
      </c>
      <c r="BH265" s="29">
        <v>2.0752185108620751E-2</v>
      </c>
      <c r="BI265" s="30">
        <v>8583</v>
      </c>
      <c r="BJ265" s="31">
        <v>2.0752185108620751E-2</v>
      </c>
      <c r="BK265" s="27" t="s">
        <v>3166</v>
      </c>
      <c r="BL265" s="21" t="s">
        <v>65</v>
      </c>
      <c r="BM265" s="21" t="s">
        <v>1056</v>
      </c>
      <c r="BN265" s="21" t="s">
        <v>3167</v>
      </c>
      <c r="BO265" s="21">
        <v>623663305</v>
      </c>
      <c r="BP265" s="21" t="s">
        <v>3168</v>
      </c>
    </row>
    <row r="266" spans="1:68" x14ac:dyDescent="0.35">
      <c r="A266" s="48">
        <v>43994.382430555554</v>
      </c>
      <c r="B266" s="36" t="s">
        <v>65</v>
      </c>
      <c r="C266" s="22" t="s">
        <v>65</v>
      </c>
      <c r="D266" s="39"/>
      <c r="E266" s="49" t="s">
        <v>985</v>
      </c>
      <c r="F266" s="50" t="s">
        <v>974</v>
      </c>
      <c r="G266" s="23" t="s">
        <v>974</v>
      </c>
      <c r="H266" s="23" t="s">
        <v>974</v>
      </c>
      <c r="I266" s="21" t="s">
        <v>845</v>
      </c>
      <c r="J266" s="21" t="s">
        <v>435</v>
      </c>
      <c r="K266" s="21">
        <v>1</v>
      </c>
      <c r="L266" s="21" t="s">
        <v>727</v>
      </c>
      <c r="M266" s="21" t="s">
        <v>3169</v>
      </c>
      <c r="N266" s="21" t="s">
        <v>3170</v>
      </c>
      <c r="O266" s="21" t="s">
        <v>3171</v>
      </c>
      <c r="P266" s="21" t="s">
        <v>1175</v>
      </c>
      <c r="Q266" s="21" t="s">
        <v>3172</v>
      </c>
      <c r="R266" s="21" t="s">
        <v>3173</v>
      </c>
      <c r="S266" s="21" t="s">
        <v>3174</v>
      </c>
      <c r="T266" s="24">
        <v>2534557</v>
      </c>
      <c r="U266" s="24">
        <v>23974</v>
      </c>
      <c r="V266" s="24">
        <v>0</v>
      </c>
      <c r="W266" s="24">
        <v>0</v>
      </c>
      <c r="X266" s="24">
        <v>0</v>
      </c>
      <c r="Y266" s="24">
        <v>2666</v>
      </c>
      <c r="Z266" s="24">
        <v>0</v>
      </c>
      <c r="AA266" s="24">
        <v>7705</v>
      </c>
      <c r="AB266" s="24">
        <v>0</v>
      </c>
      <c r="AC266" s="24">
        <v>0</v>
      </c>
      <c r="AD266" s="24">
        <v>20332</v>
      </c>
      <c r="AE266" s="24">
        <v>21209</v>
      </c>
      <c r="AF266" s="24">
        <v>2263</v>
      </c>
      <c r="AG266" s="24">
        <v>2090</v>
      </c>
      <c r="AH266" s="24">
        <v>0</v>
      </c>
      <c r="AI266" s="24">
        <v>0</v>
      </c>
      <c r="AJ266" s="24">
        <v>80239</v>
      </c>
      <c r="AK266" s="24">
        <v>0</v>
      </c>
      <c r="AL266" s="24">
        <v>0</v>
      </c>
      <c r="AM266" s="24">
        <v>0</v>
      </c>
      <c r="AN266" s="24">
        <v>0</v>
      </c>
      <c r="AO266" s="24">
        <v>0</v>
      </c>
      <c r="AP266" s="24">
        <v>0</v>
      </c>
      <c r="AQ266" s="24">
        <v>0</v>
      </c>
      <c r="AR266" s="24">
        <v>0</v>
      </c>
      <c r="AS266" s="24">
        <v>0</v>
      </c>
      <c r="AT266" s="24">
        <v>0</v>
      </c>
      <c r="AU266" s="24">
        <v>11523</v>
      </c>
      <c r="AV266" s="24">
        <v>0</v>
      </c>
      <c r="AW266" s="24">
        <v>0</v>
      </c>
      <c r="AX266" s="24">
        <v>0</v>
      </c>
      <c r="AY266" s="24">
        <v>11523</v>
      </c>
      <c r="AZ266" s="24">
        <v>63534</v>
      </c>
      <c r="BA266" s="24">
        <v>15884</v>
      </c>
      <c r="BB266" s="24">
        <v>28228</v>
      </c>
      <c r="BC266" s="24">
        <v>44112</v>
      </c>
      <c r="BD266" s="24">
        <v>59842</v>
      </c>
      <c r="BE266" s="24" t="s">
        <v>1007</v>
      </c>
      <c r="BF266" s="24"/>
      <c r="BG266" s="24">
        <v>103954</v>
      </c>
      <c r="BH266" s="29">
        <v>4.1014662522878755E-2</v>
      </c>
      <c r="BI266" s="30">
        <v>103954</v>
      </c>
      <c r="BJ266" s="31">
        <v>4.1014662522878755E-2</v>
      </c>
      <c r="BK266" s="27" t="s">
        <v>3175</v>
      </c>
      <c r="BL266" s="21" t="s">
        <v>65</v>
      </c>
      <c r="BM266" s="21" t="s">
        <v>1044</v>
      </c>
      <c r="BN266" s="21" t="s">
        <v>3176</v>
      </c>
      <c r="BO266" s="21">
        <v>623777587</v>
      </c>
      <c r="BP266" s="21" t="s">
        <v>1670</v>
      </c>
    </row>
    <row r="267" spans="1:68" x14ac:dyDescent="0.35">
      <c r="A267" s="39">
        <v>43987.330648148149</v>
      </c>
      <c r="B267" s="36" t="s">
        <v>65</v>
      </c>
      <c r="C267" s="22" t="s">
        <v>65</v>
      </c>
      <c r="D267" s="39"/>
      <c r="E267" s="49" t="s">
        <v>985</v>
      </c>
      <c r="F267" s="50" t="s">
        <v>974</v>
      </c>
      <c r="G267" s="23" t="s">
        <v>974</v>
      </c>
      <c r="H267" s="23" t="s">
        <v>974</v>
      </c>
      <c r="I267" s="21" t="s">
        <v>847</v>
      </c>
      <c r="J267" s="21" t="s">
        <v>925</v>
      </c>
      <c r="K267" s="21">
        <v>1</v>
      </c>
      <c r="L267" s="21" t="s">
        <v>1722</v>
      </c>
      <c r="M267" s="21" t="s">
        <v>2019</v>
      </c>
      <c r="N267" s="21" t="s">
        <v>3177</v>
      </c>
      <c r="O267" s="21" t="s">
        <v>3178</v>
      </c>
      <c r="P267" s="21" t="s">
        <v>1722</v>
      </c>
      <c r="Q267" s="21" t="s">
        <v>2019</v>
      </c>
      <c r="R267" s="21" t="s">
        <v>3177</v>
      </c>
      <c r="S267" s="21" t="s">
        <v>3178</v>
      </c>
      <c r="T267" s="24">
        <v>111444</v>
      </c>
      <c r="U267" s="24">
        <v>17967</v>
      </c>
      <c r="V267" s="24">
        <v>0</v>
      </c>
      <c r="W267" s="24">
        <v>0</v>
      </c>
      <c r="X267" s="24">
        <v>0</v>
      </c>
      <c r="Y267" s="24">
        <v>19982</v>
      </c>
      <c r="Z267" s="24">
        <v>0</v>
      </c>
      <c r="AA267" s="24">
        <v>16</v>
      </c>
      <c r="AB267" s="24">
        <v>135</v>
      </c>
      <c r="AC267" s="24">
        <v>0</v>
      </c>
      <c r="AD267" s="24">
        <v>465</v>
      </c>
      <c r="AE267" s="24">
        <v>0</v>
      </c>
      <c r="AF267" s="24">
        <v>0</v>
      </c>
      <c r="AG267" s="24">
        <v>500</v>
      </c>
      <c r="AH267" s="24">
        <v>0</v>
      </c>
      <c r="AI267" s="24">
        <v>0</v>
      </c>
      <c r="AJ267" s="24">
        <v>39065</v>
      </c>
      <c r="AK267" s="24">
        <v>2537</v>
      </c>
      <c r="AL267" s="24">
        <v>0</v>
      </c>
      <c r="AM267" s="24">
        <v>0</v>
      </c>
      <c r="AN267" s="24">
        <v>0</v>
      </c>
      <c r="AO267" s="24">
        <v>0</v>
      </c>
      <c r="AP267" s="24">
        <v>0</v>
      </c>
      <c r="AQ267" s="24">
        <v>0</v>
      </c>
      <c r="AR267" s="24">
        <v>0</v>
      </c>
      <c r="AS267" s="24">
        <v>0</v>
      </c>
      <c r="AT267" s="24">
        <v>2537</v>
      </c>
      <c r="AU267" s="24">
        <v>0</v>
      </c>
      <c r="AV267" s="24">
        <v>0</v>
      </c>
      <c r="AW267" s="24">
        <v>0</v>
      </c>
      <c r="AX267" s="24">
        <v>0</v>
      </c>
      <c r="AY267" s="24">
        <v>0</v>
      </c>
      <c r="AZ267" s="24">
        <v>20985</v>
      </c>
      <c r="BA267" s="24">
        <v>5246</v>
      </c>
      <c r="BB267" s="24">
        <v>20617</v>
      </c>
      <c r="BC267" s="24">
        <v>25863</v>
      </c>
      <c r="BD267" s="24">
        <v>0</v>
      </c>
      <c r="BE267" s="24"/>
      <c r="BF267" s="24"/>
      <c r="BG267" s="24">
        <v>25863</v>
      </c>
      <c r="BH267" s="29">
        <v>0.23207171314741035</v>
      </c>
      <c r="BI267" s="30">
        <v>25863</v>
      </c>
      <c r="BJ267" s="31">
        <v>0.23207171314741035</v>
      </c>
      <c r="BK267" s="27" t="s">
        <v>3179</v>
      </c>
      <c r="BL267" s="21" t="s">
        <v>65</v>
      </c>
      <c r="BM267" s="21" t="s">
        <v>1056</v>
      </c>
      <c r="BN267" s="21" t="s">
        <v>3180</v>
      </c>
      <c r="BO267" s="21">
        <v>621247548</v>
      </c>
      <c r="BP267" s="21" t="s">
        <v>3181</v>
      </c>
    </row>
    <row r="268" spans="1:68" x14ac:dyDescent="0.35">
      <c r="A268" s="39">
        <v>43985.456828703696</v>
      </c>
      <c r="B268" s="36" t="s">
        <v>65</v>
      </c>
      <c r="C268" s="22" t="s">
        <v>65</v>
      </c>
      <c r="D268" s="39"/>
      <c r="E268" s="49" t="s">
        <v>985</v>
      </c>
      <c r="F268" s="50" t="s">
        <v>974</v>
      </c>
      <c r="G268" s="23" t="s">
        <v>974</v>
      </c>
      <c r="H268" s="23" t="s">
        <v>974</v>
      </c>
      <c r="I268" s="21" t="s">
        <v>849</v>
      </c>
      <c r="J268" s="21" t="s">
        <v>930</v>
      </c>
      <c r="K268" s="21">
        <v>1</v>
      </c>
      <c r="L268" s="21" t="s">
        <v>2814</v>
      </c>
      <c r="M268" s="21" t="s">
        <v>1446</v>
      </c>
      <c r="N268" s="21" t="s">
        <v>3182</v>
      </c>
      <c r="O268" s="21" t="s">
        <v>3183</v>
      </c>
      <c r="P268" s="21" t="s">
        <v>3184</v>
      </c>
      <c r="Q268" s="21" t="s">
        <v>2401</v>
      </c>
      <c r="R268" s="21" t="s">
        <v>3185</v>
      </c>
      <c r="S268" s="21" t="s">
        <v>3186</v>
      </c>
      <c r="T268" s="24">
        <v>255775</v>
      </c>
      <c r="U268" s="24">
        <v>75000</v>
      </c>
      <c r="V268" s="24">
        <v>0</v>
      </c>
      <c r="W268" s="24">
        <v>0</v>
      </c>
      <c r="X268" s="24">
        <v>8000</v>
      </c>
      <c r="Y268" s="24">
        <v>7000</v>
      </c>
      <c r="Z268" s="24">
        <v>0</v>
      </c>
      <c r="AA268" s="24">
        <v>5000</v>
      </c>
      <c r="AB268" s="24">
        <v>0</v>
      </c>
      <c r="AC268" s="24">
        <v>0</v>
      </c>
      <c r="AD268" s="24">
        <v>7500</v>
      </c>
      <c r="AE268" s="24">
        <v>0</v>
      </c>
      <c r="AF268" s="24">
        <v>0</v>
      </c>
      <c r="AG268" s="24">
        <v>0</v>
      </c>
      <c r="AH268" s="24">
        <v>0</v>
      </c>
      <c r="AI268" s="24">
        <v>0</v>
      </c>
      <c r="AJ268" s="24">
        <v>102500</v>
      </c>
      <c r="AK268" s="24">
        <v>0</v>
      </c>
      <c r="AL268" s="24">
        <v>0</v>
      </c>
      <c r="AM268" s="24">
        <v>0</v>
      </c>
      <c r="AN268" s="24">
        <v>0</v>
      </c>
      <c r="AO268" s="24">
        <v>0</v>
      </c>
      <c r="AP268" s="24">
        <v>0</v>
      </c>
      <c r="AQ268" s="24">
        <v>0</v>
      </c>
      <c r="AR268" s="24">
        <v>0</v>
      </c>
      <c r="AS268" s="24">
        <v>0</v>
      </c>
      <c r="AT268" s="24">
        <v>0</v>
      </c>
      <c r="AU268" s="24">
        <v>0</v>
      </c>
      <c r="AV268" s="24">
        <v>5500</v>
      </c>
      <c r="AW268" s="24">
        <v>0</v>
      </c>
      <c r="AX268" s="24">
        <v>0</v>
      </c>
      <c r="AY268" s="24">
        <v>5500</v>
      </c>
      <c r="AZ268" s="24">
        <v>95500</v>
      </c>
      <c r="BA268" s="24">
        <v>23875</v>
      </c>
      <c r="BB268" s="24">
        <v>12500</v>
      </c>
      <c r="BC268" s="24">
        <v>36375</v>
      </c>
      <c r="BD268" s="24">
        <v>74500</v>
      </c>
      <c r="BE268" s="24" t="s">
        <v>988</v>
      </c>
      <c r="BF268" s="24"/>
      <c r="BG268" s="24">
        <v>110875</v>
      </c>
      <c r="BH268" s="29">
        <v>0.43348646271136743</v>
      </c>
      <c r="BI268" s="30">
        <v>110875</v>
      </c>
      <c r="BJ268" s="31">
        <v>0.43348646271136743</v>
      </c>
      <c r="BK268" s="27" t="s">
        <v>3187</v>
      </c>
      <c r="BL268" s="21" t="s">
        <v>65</v>
      </c>
      <c r="BM268" s="21" t="s">
        <v>1115</v>
      </c>
      <c r="BN268" s="21" t="s">
        <v>3188</v>
      </c>
      <c r="BO268" s="21">
        <v>620455104</v>
      </c>
      <c r="BP268" s="21" t="s">
        <v>3189</v>
      </c>
    </row>
    <row r="269" spans="1:68" x14ac:dyDescent="0.35">
      <c r="A269" s="40">
        <v>43986.527453703697</v>
      </c>
      <c r="B269" s="36" t="s">
        <v>65</v>
      </c>
      <c r="C269" s="22" t="s">
        <v>65</v>
      </c>
      <c r="D269" s="39"/>
      <c r="E269" s="49" t="s">
        <v>985</v>
      </c>
      <c r="F269" s="50" t="s">
        <v>974</v>
      </c>
      <c r="G269" s="23" t="s">
        <v>974</v>
      </c>
      <c r="H269" s="23" t="s">
        <v>974</v>
      </c>
      <c r="I269" s="21" t="s">
        <v>851</v>
      </c>
      <c r="J269" s="21" t="s">
        <v>891</v>
      </c>
      <c r="K269" s="21">
        <v>1</v>
      </c>
      <c r="L269" s="21" t="s">
        <v>3190</v>
      </c>
      <c r="M269" s="21" t="s">
        <v>3191</v>
      </c>
      <c r="N269" s="21" t="s">
        <v>3192</v>
      </c>
      <c r="O269" s="21" t="s">
        <v>3193</v>
      </c>
      <c r="P269" s="21" t="s">
        <v>3194</v>
      </c>
      <c r="Q269" s="21" t="s">
        <v>2222</v>
      </c>
      <c r="R269" s="21" t="s">
        <v>3195</v>
      </c>
      <c r="S269" s="21" t="s">
        <v>3196</v>
      </c>
      <c r="T269" s="24">
        <v>1691850</v>
      </c>
      <c r="U269" s="24">
        <v>87275</v>
      </c>
      <c r="V269" s="24">
        <v>0</v>
      </c>
      <c r="W269" s="24">
        <v>0</v>
      </c>
      <c r="X269" s="24">
        <v>0</v>
      </c>
      <c r="Y269" s="24">
        <v>8916</v>
      </c>
      <c r="Z269" s="24">
        <v>0</v>
      </c>
      <c r="AA269" s="24">
        <v>62280</v>
      </c>
      <c r="AB269" s="24">
        <v>0</v>
      </c>
      <c r="AC269" s="24">
        <v>0</v>
      </c>
      <c r="AD269" s="24">
        <v>33414</v>
      </c>
      <c r="AE269" s="24">
        <v>0</v>
      </c>
      <c r="AF269" s="24">
        <v>0</v>
      </c>
      <c r="AG269" s="24">
        <v>0</v>
      </c>
      <c r="AH269" s="24">
        <v>0</v>
      </c>
      <c r="AI269" s="24">
        <v>0</v>
      </c>
      <c r="AJ269" s="24">
        <v>191885</v>
      </c>
      <c r="AK269" s="24">
        <v>0</v>
      </c>
      <c r="AL269" s="24">
        <v>0</v>
      </c>
      <c r="AM269" s="24">
        <v>0</v>
      </c>
      <c r="AN269" s="24">
        <v>0</v>
      </c>
      <c r="AO269" s="24">
        <v>0</v>
      </c>
      <c r="AP269" s="24">
        <v>0</v>
      </c>
      <c r="AQ269" s="24">
        <v>0</v>
      </c>
      <c r="AR269" s="24">
        <v>0</v>
      </c>
      <c r="AS269" s="24">
        <v>0</v>
      </c>
      <c r="AT269" s="24">
        <v>0</v>
      </c>
      <c r="AU269" s="24">
        <v>0</v>
      </c>
      <c r="AV269" s="24">
        <v>0</v>
      </c>
      <c r="AW269" s="24">
        <v>0</v>
      </c>
      <c r="AX269" s="24">
        <v>0</v>
      </c>
      <c r="AY269" s="24">
        <v>0</v>
      </c>
      <c r="AZ269" s="24">
        <v>182969</v>
      </c>
      <c r="BA269" s="24">
        <v>45742</v>
      </c>
      <c r="BB269" s="24">
        <v>8916</v>
      </c>
      <c r="BC269" s="24">
        <v>54658</v>
      </c>
      <c r="BD269" s="24">
        <v>0</v>
      </c>
      <c r="BE269" s="24"/>
      <c r="BF269" s="24"/>
      <c r="BG269" s="24">
        <v>54658</v>
      </c>
      <c r="BH269" s="29">
        <v>3.230664657032243E-2</v>
      </c>
      <c r="BI269" s="30">
        <v>54658</v>
      </c>
      <c r="BJ269" s="31">
        <v>3.230664657032243E-2</v>
      </c>
      <c r="BK269" s="27" t="s">
        <v>3197</v>
      </c>
      <c r="BL269" s="21" t="s">
        <v>65</v>
      </c>
      <c r="BM269" s="21" t="s">
        <v>1044</v>
      </c>
      <c r="BN269" s="21" t="s">
        <v>3198</v>
      </c>
      <c r="BO269" s="21">
        <v>620957836</v>
      </c>
      <c r="BP269" s="21" t="s">
        <v>3199</v>
      </c>
    </row>
    <row r="270" spans="1:68" x14ac:dyDescent="0.35">
      <c r="A270" s="54">
        <v>43984.57885416667</v>
      </c>
      <c r="B270" s="45" t="s">
        <v>65</v>
      </c>
      <c r="C270" s="22" t="s">
        <v>65</v>
      </c>
      <c r="D270" s="55"/>
      <c r="E270" s="56" t="s">
        <v>985</v>
      </c>
      <c r="F270" s="57" t="s">
        <v>974</v>
      </c>
      <c r="G270" s="47" t="s">
        <v>974</v>
      </c>
      <c r="H270" s="23" t="s">
        <v>974</v>
      </c>
      <c r="I270" s="34" t="s">
        <v>853</v>
      </c>
      <c r="J270" s="34" t="s">
        <v>435</v>
      </c>
      <c r="K270" s="34">
        <v>1</v>
      </c>
      <c r="L270" s="34" t="s">
        <v>3200</v>
      </c>
      <c r="M270" s="34" t="s">
        <v>3201</v>
      </c>
      <c r="N270" s="34" t="s">
        <v>3202</v>
      </c>
      <c r="O270" s="34" t="s">
        <v>3203</v>
      </c>
      <c r="P270" s="34" t="s">
        <v>1270</v>
      </c>
      <c r="Q270" s="34" t="s">
        <v>3204</v>
      </c>
      <c r="R270" s="34" t="s">
        <v>3205</v>
      </c>
      <c r="S270" s="34" t="s">
        <v>3206</v>
      </c>
      <c r="T270" s="26">
        <v>3674830</v>
      </c>
      <c r="U270" s="26">
        <v>0</v>
      </c>
      <c r="V270" s="26">
        <v>0</v>
      </c>
      <c r="W270" s="26">
        <v>0</v>
      </c>
      <c r="X270" s="26">
        <v>0</v>
      </c>
      <c r="Y270" s="26">
        <v>158349</v>
      </c>
      <c r="Z270" s="26">
        <v>0</v>
      </c>
      <c r="AA270" s="26">
        <v>0</v>
      </c>
      <c r="AB270" s="26">
        <v>0</v>
      </c>
      <c r="AC270" s="26">
        <v>0</v>
      </c>
      <c r="AD270" s="26">
        <v>0</v>
      </c>
      <c r="AE270" s="26">
        <v>0</v>
      </c>
      <c r="AF270" s="26">
        <v>0</v>
      </c>
      <c r="AG270" s="26">
        <v>0</v>
      </c>
      <c r="AH270" s="26">
        <v>0</v>
      </c>
      <c r="AI270" s="26">
        <v>0</v>
      </c>
      <c r="AJ270" s="26">
        <v>158349</v>
      </c>
      <c r="AK270" s="26">
        <v>0</v>
      </c>
      <c r="AL270" s="26">
        <v>0</v>
      </c>
      <c r="AM270" s="26">
        <v>0</v>
      </c>
      <c r="AN270" s="26">
        <v>0</v>
      </c>
      <c r="AO270" s="26">
        <v>0</v>
      </c>
      <c r="AP270" s="26">
        <v>0</v>
      </c>
      <c r="AQ270" s="26">
        <v>0</v>
      </c>
      <c r="AR270" s="26">
        <v>0</v>
      </c>
      <c r="AS270" s="26">
        <v>0</v>
      </c>
      <c r="AT270" s="26">
        <v>0</v>
      </c>
      <c r="AU270" s="26">
        <v>0</v>
      </c>
      <c r="AV270" s="26">
        <v>0</v>
      </c>
      <c r="AW270" s="26">
        <v>0</v>
      </c>
      <c r="AX270" s="26">
        <v>0</v>
      </c>
      <c r="AY270" s="26">
        <v>0</v>
      </c>
      <c r="AZ270" s="26">
        <v>0</v>
      </c>
      <c r="BA270" s="26">
        <v>0</v>
      </c>
      <c r="BB270" s="26">
        <v>158349</v>
      </c>
      <c r="BC270" s="26">
        <v>158349</v>
      </c>
      <c r="BD270" s="26">
        <v>0</v>
      </c>
      <c r="BE270" s="26"/>
      <c r="BF270" s="26"/>
      <c r="BG270" s="26">
        <v>158349</v>
      </c>
      <c r="BH270" s="29">
        <v>4.3090156551459521E-2</v>
      </c>
      <c r="BI270" s="30">
        <v>158349</v>
      </c>
      <c r="BJ270" s="31">
        <v>4.3090156551459521E-2</v>
      </c>
      <c r="BK270" s="27" t="s">
        <v>3207</v>
      </c>
      <c r="BL270" s="21" t="s">
        <v>65</v>
      </c>
      <c r="BM270" s="21" t="s">
        <v>1115</v>
      </c>
      <c r="BN270" s="21" t="s">
        <v>3208</v>
      </c>
      <c r="BO270" s="21">
        <v>620109490</v>
      </c>
      <c r="BP270" s="21" t="s">
        <v>2438</v>
      </c>
    </row>
    <row r="271" spans="1:68" x14ac:dyDescent="0.35">
      <c r="A271" s="54">
        <v>44056.62462962963</v>
      </c>
      <c r="B271" s="45"/>
      <c r="C271" s="46" t="s">
        <v>72</v>
      </c>
      <c r="D271" s="36"/>
      <c r="E271" s="49" t="s">
        <v>973</v>
      </c>
      <c r="F271" s="49" t="s">
        <v>975</v>
      </c>
      <c r="G271" s="49" t="s">
        <v>975</v>
      </c>
      <c r="H271" s="23" t="s">
        <v>974</v>
      </c>
      <c r="I271" s="36" t="s">
        <v>855</v>
      </c>
      <c r="J271" s="36" t="s">
        <v>921</v>
      </c>
      <c r="K271" s="36">
        <v>1</v>
      </c>
      <c r="L271" s="36" t="s">
        <v>3209</v>
      </c>
      <c r="M271" s="36" t="s">
        <v>3210</v>
      </c>
      <c r="N271" s="36" t="s">
        <v>3211</v>
      </c>
      <c r="O271" s="36" t="s">
        <v>3212</v>
      </c>
      <c r="P271" s="36" t="s">
        <v>3213</v>
      </c>
      <c r="Q271" s="36" t="s">
        <v>2928</v>
      </c>
      <c r="R271" s="36" t="s">
        <v>3214</v>
      </c>
      <c r="S271" s="36" t="s">
        <v>3215</v>
      </c>
      <c r="T271" s="30">
        <v>2142123</v>
      </c>
      <c r="U271" s="30">
        <v>118141</v>
      </c>
      <c r="V271" s="30">
        <v>0</v>
      </c>
      <c r="W271" s="30">
        <v>0</v>
      </c>
      <c r="X271" s="30">
        <v>0</v>
      </c>
      <c r="Y271" s="30">
        <v>698</v>
      </c>
      <c r="Z271" s="30">
        <v>0</v>
      </c>
      <c r="AA271" s="30">
        <v>26318</v>
      </c>
      <c r="AB271" s="30">
        <v>0</v>
      </c>
      <c r="AC271" s="30">
        <v>0</v>
      </c>
      <c r="AD271" s="30">
        <v>2533</v>
      </c>
      <c r="AE271" s="30">
        <v>5095</v>
      </c>
      <c r="AF271" s="30">
        <v>0</v>
      </c>
      <c r="AG271" s="30">
        <v>0</v>
      </c>
      <c r="AH271" s="30">
        <v>0</v>
      </c>
      <c r="AI271" s="30">
        <v>0</v>
      </c>
      <c r="AJ271" s="30">
        <v>152785</v>
      </c>
      <c r="AK271" s="30">
        <v>0</v>
      </c>
      <c r="AL271" s="30">
        <v>0</v>
      </c>
      <c r="AM271" s="30">
        <v>0</v>
      </c>
      <c r="AN271" s="30">
        <v>0</v>
      </c>
      <c r="AO271" s="30">
        <v>0</v>
      </c>
      <c r="AP271" s="30">
        <v>0</v>
      </c>
      <c r="AQ271" s="30">
        <v>510</v>
      </c>
      <c r="AR271" s="30">
        <v>0</v>
      </c>
      <c r="AS271" s="30">
        <v>0</v>
      </c>
      <c r="AT271" s="30">
        <v>510</v>
      </c>
      <c r="AU271" s="30">
        <v>0</v>
      </c>
      <c r="AV271" s="30">
        <v>0</v>
      </c>
      <c r="AW271" s="30">
        <v>0</v>
      </c>
      <c r="AX271" s="30">
        <v>0</v>
      </c>
      <c r="AY271" s="30">
        <v>0</v>
      </c>
      <c r="AZ271" s="30">
        <v>147502</v>
      </c>
      <c r="BA271" s="30">
        <v>36876</v>
      </c>
      <c r="BB271" s="30">
        <v>5793</v>
      </c>
      <c r="BC271" s="30">
        <v>42669</v>
      </c>
      <c r="BD271" s="30">
        <v>88224</v>
      </c>
      <c r="BE271" s="36"/>
      <c r="BF271" s="36"/>
      <c r="BG271" s="30">
        <v>130893</v>
      </c>
      <c r="BH271" s="58">
        <v>6.1104334344946581E-2</v>
      </c>
      <c r="BI271" s="30">
        <v>0</v>
      </c>
      <c r="BJ271" s="31">
        <v>0</v>
      </c>
      <c r="BK271" s="27" t="s">
        <v>3216</v>
      </c>
      <c r="BL271" s="21" t="s">
        <v>65</v>
      </c>
      <c r="BM271" s="21" t="s">
        <v>3217</v>
      </c>
      <c r="BN271" s="21" t="s">
        <v>3218</v>
      </c>
      <c r="BO271" s="33">
        <v>647098079</v>
      </c>
      <c r="BP271" s="21" t="s">
        <v>1867</v>
      </c>
    </row>
    <row r="272" spans="1:68" x14ac:dyDescent="0.35">
      <c r="A272" s="40">
        <v>43984.536273148151</v>
      </c>
      <c r="B272" s="36" t="s">
        <v>972</v>
      </c>
      <c r="C272" s="39" t="s">
        <v>72</v>
      </c>
      <c r="D272" s="39"/>
      <c r="E272" s="49" t="s">
        <v>973</v>
      </c>
      <c r="F272" s="49" t="s">
        <v>975</v>
      </c>
      <c r="G272" s="49" t="s">
        <v>974</v>
      </c>
      <c r="H272" s="23" t="s">
        <v>975</v>
      </c>
      <c r="I272" s="36" t="s">
        <v>857</v>
      </c>
      <c r="J272" s="36" t="s">
        <v>928</v>
      </c>
      <c r="K272" s="36">
        <v>1</v>
      </c>
      <c r="L272" s="36" t="s">
        <v>3219</v>
      </c>
      <c r="M272" s="36" t="s">
        <v>3220</v>
      </c>
      <c r="N272" s="36" t="s">
        <v>3221</v>
      </c>
      <c r="O272" s="36" t="s">
        <v>3222</v>
      </c>
      <c r="P272" s="36" t="s">
        <v>3223</v>
      </c>
      <c r="Q272" s="36" t="s">
        <v>3220</v>
      </c>
      <c r="R272" s="36" t="s">
        <v>3221</v>
      </c>
      <c r="S272" s="36" t="s">
        <v>3222</v>
      </c>
      <c r="T272" s="30">
        <v>144683</v>
      </c>
      <c r="U272" s="30">
        <v>60000</v>
      </c>
      <c r="V272" s="30">
        <v>15000</v>
      </c>
      <c r="W272" s="30">
        <v>20000</v>
      </c>
      <c r="X272" s="30">
        <v>5000</v>
      </c>
      <c r="Y272" s="30">
        <v>15000</v>
      </c>
      <c r="Z272" s="30">
        <v>15000</v>
      </c>
      <c r="AA272" s="30">
        <v>8000</v>
      </c>
      <c r="AB272" s="30">
        <v>5000</v>
      </c>
      <c r="AC272" s="30">
        <v>5000</v>
      </c>
      <c r="AD272" s="30">
        <v>40000</v>
      </c>
      <c r="AE272" s="30">
        <v>5000</v>
      </c>
      <c r="AF272" s="30">
        <v>10000</v>
      </c>
      <c r="AG272" s="30">
        <v>25000</v>
      </c>
      <c r="AH272" s="30">
        <v>10000</v>
      </c>
      <c r="AI272" s="30">
        <v>20000</v>
      </c>
      <c r="AJ272" s="30">
        <v>258000</v>
      </c>
      <c r="AK272" s="30">
        <v>50000</v>
      </c>
      <c r="AL272" s="30">
        <v>0</v>
      </c>
      <c r="AM272" s="30">
        <v>20000</v>
      </c>
      <c r="AN272" s="30">
        <v>25000</v>
      </c>
      <c r="AO272" s="30">
        <v>15000</v>
      </c>
      <c r="AP272" s="30">
        <v>10000</v>
      </c>
      <c r="AQ272" s="30">
        <v>5000</v>
      </c>
      <c r="AR272" s="30">
        <v>4000</v>
      </c>
      <c r="AS272" s="30">
        <v>5000</v>
      </c>
      <c r="AT272" s="30">
        <v>134000</v>
      </c>
      <c r="AU272" s="30">
        <v>15000</v>
      </c>
      <c r="AV272" s="30">
        <v>15000</v>
      </c>
      <c r="AW272" s="30">
        <v>20000</v>
      </c>
      <c r="AX272" s="30">
        <v>5000</v>
      </c>
      <c r="AY272" s="30">
        <v>55000</v>
      </c>
      <c r="AZ272" s="30">
        <v>307000</v>
      </c>
      <c r="BA272" s="30">
        <v>76750</v>
      </c>
      <c r="BB272" s="30">
        <v>140000</v>
      </c>
      <c r="BC272" s="30">
        <v>216750</v>
      </c>
      <c r="BD272" s="30">
        <v>0</v>
      </c>
      <c r="BE272" s="30"/>
      <c r="BF272" s="30"/>
      <c r="BG272" s="30">
        <v>216750</v>
      </c>
      <c r="BH272" s="58">
        <v>1.4981027487679963</v>
      </c>
      <c r="BI272" s="30">
        <v>144683</v>
      </c>
      <c r="BJ272" s="31">
        <v>1</v>
      </c>
      <c r="BK272" s="27" t="s">
        <v>3224</v>
      </c>
      <c r="BL272" s="21" t="s">
        <v>65</v>
      </c>
      <c r="BM272" s="21" t="s">
        <v>1115</v>
      </c>
      <c r="BN272" s="21" t="s">
        <v>3225</v>
      </c>
      <c r="BO272" s="19">
        <v>620085502</v>
      </c>
      <c r="BP272" s="21" t="s">
        <v>3226</v>
      </c>
    </row>
    <row r="273" spans="1:68" x14ac:dyDescent="0.35">
      <c r="A273" s="40">
        <v>43990.96471064815</v>
      </c>
      <c r="B273" s="36" t="s">
        <v>65</v>
      </c>
      <c r="C273" s="39" t="s">
        <v>65</v>
      </c>
      <c r="D273" s="39"/>
      <c r="E273" s="49" t="s">
        <v>985</v>
      </c>
      <c r="F273" s="49" t="s">
        <v>974</v>
      </c>
      <c r="G273" s="49" t="s">
        <v>974</v>
      </c>
      <c r="H273" s="23" t="s">
        <v>974</v>
      </c>
      <c r="I273" s="36" t="s">
        <v>857</v>
      </c>
      <c r="J273" s="36" t="s">
        <v>928</v>
      </c>
      <c r="K273" s="36">
        <v>1</v>
      </c>
      <c r="L273" s="36" t="s">
        <v>3223</v>
      </c>
      <c r="M273" s="36" t="s">
        <v>3220</v>
      </c>
      <c r="N273" s="36" t="s">
        <v>3221</v>
      </c>
      <c r="O273" s="36" t="s">
        <v>3222</v>
      </c>
      <c r="P273" s="36" t="s">
        <v>3223</v>
      </c>
      <c r="Q273" s="36" t="s">
        <v>3220</v>
      </c>
      <c r="R273" s="36" t="s">
        <v>3221</v>
      </c>
      <c r="S273" s="36" t="s">
        <v>3222</v>
      </c>
      <c r="T273" s="30">
        <v>144683</v>
      </c>
      <c r="U273" s="30">
        <v>1500</v>
      </c>
      <c r="V273" s="30">
        <v>2000</v>
      </c>
      <c r="W273" s="30">
        <v>1500</v>
      </c>
      <c r="X273" s="30">
        <v>2000</v>
      </c>
      <c r="Y273" s="30">
        <v>1500</v>
      </c>
      <c r="Z273" s="30">
        <v>1500</v>
      </c>
      <c r="AA273" s="30">
        <v>5000</v>
      </c>
      <c r="AB273" s="30">
        <v>500</v>
      </c>
      <c r="AC273" s="30">
        <v>0</v>
      </c>
      <c r="AD273" s="30">
        <v>3500</v>
      </c>
      <c r="AE273" s="30">
        <v>2000</v>
      </c>
      <c r="AF273" s="30">
        <v>0</v>
      </c>
      <c r="AG273" s="30">
        <v>4000</v>
      </c>
      <c r="AH273" s="30">
        <v>0</v>
      </c>
      <c r="AI273" s="30">
        <v>0</v>
      </c>
      <c r="AJ273" s="30">
        <v>25000</v>
      </c>
      <c r="AK273" s="30">
        <v>12000</v>
      </c>
      <c r="AL273" s="30">
        <v>0</v>
      </c>
      <c r="AM273" s="30">
        <v>3000</v>
      </c>
      <c r="AN273" s="30">
        <v>5000</v>
      </c>
      <c r="AO273" s="30">
        <v>2000</v>
      </c>
      <c r="AP273" s="30">
        <v>500</v>
      </c>
      <c r="AQ273" s="30">
        <v>1500</v>
      </c>
      <c r="AR273" s="30">
        <v>800</v>
      </c>
      <c r="AS273" s="30">
        <v>500</v>
      </c>
      <c r="AT273" s="30">
        <v>25300</v>
      </c>
      <c r="AU273" s="30">
        <v>500</v>
      </c>
      <c r="AV273" s="30">
        <v>1200</v>
      </c>
      <c r="AW273" s="30">
        <v>3000</v>
      </c>
      <c r="AX273" s="30">
        <v>1500</v>
      </c>
      <c r="AY273" s="30">
        <v>6200</v>
      </c>
      <c r="AZ273" s="30">
        <v>37800</v>
      </c>
      <c r="BA273" s="30">
        <v>9450</v>
      </c>
      <c r="BB273" s="30">
        <v>18700</v>
      </c>
      <c r="BC273" s="30">
        <v>28150</v>
      </c>
      <c r="BD273" s="30">
        <v>0</v>
      </c>
      <c r="BE273" s="30"/>
      <c r="BF273" s="30"/>
      <c r="BG273" s="30">
        <v>28150</v>
      </c>
      <c r="BH273" s="58">
        <v>0.19456328663353675</v>
      </c>
      <c r="BI273" s="30">
        <v>28150</v>
      </c>
      <c r="BJ273" s="31">
        <v>0.19456328663353675</v>
      </c>
      <c r="BK273" s="27" t="s">
        <v>3227</v>
      </c>
      <c r="BL273" s="21" t="s">
        <v>65</v>
      </c>
      <c r="BM273" s="21" t="s">
        <v>1044</v>
      </c>
      <c r="BN273" s="21" t="s">
        <v>3225</v>
      </c>
      <c r="BO273" s="19">
        <v>622381938</v>
      </c>
      <c r="BP273" s="21" t="s">
        <v>3226</v>
      </c>
    </row>
    <row r="274" spans="1:68" x14ac:dyDescent="0.35">
      <c r="A274" s="40">
        <v>43984.891238425917</v>
      </c>
      <c r="B274" s="36" t="s">
        <v>65</v>
      </c>
      <c r="C274" s="39" t="s">
        <v>65</v>
      </c>
      <c r="D274" s="39" t="s">
        <v>3228</v>
      </c>
      <c r="E274" s="49" t="s">
        <v>985</v>
      </c>
      <c r="F274" s="49" t="s">
        <v>974</v>
      </c>
      <c r="G274" s="49" t="s">
        <v>974</v>
      </c>
      <c r="H274" s="23" t="s">
        <v>974</v>
      </c>
      <c r="I274" s="36" t="s">
        <v>861</v>
      </c>
      <c r="J274" s="36" t="s">
        <v>921</v>
      </c>
      <c r="K274" s="36">
        <v>1</v>
      </c>
      <c r="L274" s="36" t="s">
        <v>1517</v>
      </c>
      <c r="M274" s="36" t="s">
        <v>3229</v>
      </c>
      <c r="N274" s="36" t="s">
        <v>3230</v>
      </c>
      <c r="O274" s="36" t="s">
        <v>3231</v>
      </c>
      <c r="P274" s="36" t="s">
        <v>1566</v>
      </c>
      <c r="Q274" s="36" t="s">
        <v>3232</v>
      </c>
      <c r="R274" s="36" t="s">
        <v>3233</v>
      </c>
      <c r="S274" s="36" t="s">
        <v>3234</v>
      </c>
      <c r="T274" s="30">
        <v>1069827</v>
      </c>
      <c r="U274" s="30">
        <v>18532</v>
      </c>
      <c r="V274" s="30">
        <v>0</v>
      </c>
      <c r="W274" s="30">
        <v>0</v>
      </c>
      <c r="X274" s="30">
        <v>0</v>
      </c>
      <c r="Y274" s="30">
        <v>265</v>
      </c>
      <c r="Z274" s="30">
        <v>0</v>
      </c>
      <c r="AA274" s="30">
        <v>29866</v>
      </c>
      <c r="AB274" s="30">
        <v>0</v>
      </c>
      <c r="AC274" s="30">
        <v>0</v>
      </c>
      <c r="AD274" s="30">
        <v>75</v>
      </c>
      <c r="AE274" s="30">
        <v>142125</v>
      </c>
      <c r="AF274" s="30">
        <v>0</v>
      </c>
      <c r="AG274" s="30">
        <v>0</v>
      </c>
      <c r="AH274" s="30">
        <v>0</v>
      </c>
      <c r="AI274" s="30">
        <v>0</v>
      </c>
      <c r="AJ274" s="30">
        <v>190863</v>
      </c>
      <c r="AK274" s="30">
        <v>60000</v>
      </c>
      <c r="AL274" s="30">
        <v>0</v>
      </c>
      <c r="AM274" s="30">
        <v>0</v>
      </c>
      <c r="AN274" s="30">
        <v>0</v>
      </c>
      <c r="AO274" s="30">
        <v>0</v>
      </c>
      <c r="AP274" s="30">
        <v>0</v>
      </c>
      <c r="AQ274" s="30">
        <v>6375</v>
      </c>
      <c r="AR274" s="30">
        <v>0</v>
      </c>
      <c r="AS274" s="30">
        <v>0</v>
      </c>
      <c r="AT274" s="30">
        <v>66375</v>
      </c>
      <c r="AU274" s="30">
        <v>2327</v>
      </c>
      <c r="AV274" s="30">
        <v>124</v>
      </c>
      <c r="AW274" s="30">
        <v>0</v>
      </c>
      <c r="AX274" s="30">
        <v>0</v>
      </c>
      <c r="AY274" s="30">
        <v>2451</v>
      </c>
      <c r="AZ274" s="30">
        <v>117175</v>
      </c>
      <c r="BA274" s="30">
        <v>29294</v>
      </c>
      <c r="BB274" s="30">
        <v>142514</v>
      </c>
      <c r="BC274" s="30">
        <v>171808</v>
      </c>
      <c r="BD274" s="30">
        <v>6775</v>
      </c>
      <c r="BE274" s="30"/>
      <c r="BF274" s="30"/>
      <c r="BG274" s="30">
        <v>178583</v>
      </c>
      <c r="BH274" s="58">
        <v>0.16692698913001822</v>
      </c>
      <c r="BI274" s="30">
        <v>178583</v>
      </c>
      <c r="BJ274" s="31">
        <v>0.16692698913001822</v>
      </c>
      <c r="BK274" s="27" t="s">
        <v>3235</v>
      </c>
      <c r="BL274" s="21" t="s">
        <v>65</v>
      </c>
      <c r="BM274" s="21" t="s">
        <v>1115</v>
      </c>
      <c r="BN274" s="21" t="s">
        <v>3236</v>
      </c>
      <c r="BO274" s="19">
        <v>620265351</v>
      </c>
      <c r="BP274" s="21" t="s">
        <v>3237</v>
      </c>
    </row>
    <row r="275" spans="1:68" x14ac:dyDescent="0.35">
      <c r="A275" s="48">
        <v>43994.536932870367</v>
      </c>
      <c r="B275" s="36" t="s">
        <v>65</v>
      </c>
      <c r="C275" s="39" t="s">
        <v>65</v>
      </c>
      <c r="D275" s="39"/>
      <c r="E275" s="49" t="s">
        <v>985</v>
      </c>
      <c r="F275" s="49" t="s">
        <v>974</v>
      </c>
      <c r="G275" s="49" t="s">
        <v>974</v>
      </c>
      <c r="H275" s="23" t="s">
        <v>974</v>
      </c>
      <c r="I275" s="36" t="s">
        <v>863</v>
      </c>
      <c r="J275" s="36" t="s">
        <v>923</v>
      </c>
      <c r="K275" s="36">
        <v>1</v>
      </c>
      <c r="L275" s="36" t="s">
        <v>3238</v>
      </c>
      <c r="M275" s="36" t="s">
        <v>3239</v>
      </c>
      <c r="N275" s="36" t="s">
        <v>3240</v>
      </c>
      <c r="O275" s="36" t="s">
        <v>3241</v>
      </c>
      <c r="P275" s="36" t="s">
        <v>3242</v>
      </c>
      <c r="Q275" s="36" t="s">
        <v>3243</v>
      </c>
      <c r="R275" s="36" t="s">
        <v>3244</v>
      </c>
      <c r="S275" s="36" t="s">
        <v>3245</v>
      </c>
      <c r="T275" s="30">
        <v>1409625</v>
      </c>
      <c r="U275" s="30">
        <v>51281</v>
      </c>
      <c r="V275" s="30">
        <v>8921</v>
      </c>
      <c r="W275" s="30">
        <v>22391</v>
      </c>
      <c r="X275" s="30">
        <v>211299</v>
      </c>
      <c r="Y275" s="30">
        <v>192360</v>
      </c>
      <c r="Z275" s="30">
        <v>0</v>
      </c>
      <c r="AA275" s="30">
        <v>59322</v>
      </c>
      <c r="AB275" s="30">
        <v>0</v>
      </c>
      <c r="AC275" s="30">
        <v>0</v>
      </c>
      <c r="AD275" s="30">
        <v>498264</v>
      </c>
      <c r="AE275" s="30">
        <v>268482</v>
      </c>
      <c r="AF275" s="30">
        <v>0</v>
      </c>
      <c r="AG275" s="30">
        <v>0</v>
      </c>
      <c r="AH275" s="30">
        <v>0</v>
      </c>
      <c r="AI275" s="30">
        <v>0</v>
      </c>
      <c r="AJ275" s="30">
        <v>1312320</v>
      </c>
      <c r="AK275" s="30">
        <v>64671</v>
      </c>
      <c r="AL275" s="30">
        <v>0</v>
      </c>
      <c r="AM275" s="30">
        <v>0</v>
      </c>
      <c r="AN275" s="30">
        <v>23000</v>
      </c>
      <c r="AO275" s="30">
        <v>11044</v>
      </c>
      <c r="AP275" s="30">
        <v>10000</v>
      </c>
      <c r="AQ275" s="30">
        <v>5473</v>
      </c>
      <c r="AR275" s="30">
        <v>0</v>
      </c>
      <c r="AS275" s="30">
        <v>1500</v>
      </c>
      <c r="AT275" s="30">
        <v>115688</v>
      </c>
      <c r="AU275" s="30">
        <v>0</v>
      </c>
      <c r="AV275" s="30">
        <v>3800</v>
      </c>
      <c r="AW275" s="30">
        <v>0</v>
      </c>
      <c r="AX275" s="30">
        <v>0</v>
      </c>
      <c r="AY275" s="30">
        <v>3800</v>
      </c>
      <c r="AZ275" s="30">
        <v>944166</v>
      </c>
      <c r="BA275" s="30">
        <v>236042</v>
      </c>
      <c r="BB275" s="30">
        <v>487642</v>
      </c>
      <c r="BC275" s="30">
        <v>723684</v>
      </c>
      <c r="BD275" s="30">
        <v>761714</v>
      </c>
      <c r="BE275" s="30" t="s">
        <v>988</v>
      </c>
      <c r="BF275" s="30" t="s">
        <v>1113</v>
      </c>
      <c r="BG275" s="30">
        <v>1485398</v>
      </c>
      <c r="BH275" s="58">
        <v>1.0537540125920015</v>
      </c>
      <c r="BI275" s="30">
        <v>1485398</v>
      </c>
      <c r="BJ275" s="31">
        <v>1.0537540125920015</v>
      </c>
      <c r="BK275" s="27" t="s">
        <v>3246</v>
      </c>
      <c r="BL275" s="21" t="s">
        <v>65</v>
      </c>
      <c r="BM275" s="21" t="s">
        <v>1044</v>
      </c>
      <c r="BN275" s="21" t="s">
        <v>3247</v>
      </c>
      <c r="BO275" s="19">
        <v>623865977</v>
      </c>
      <c r="BP275" s="21" t="s">
        <v>1286</v>
      </c>
    </row>
    <row r="276" spans="1:68" x14ac:dyDescent="0.35">
      <c r="A276" s="40">
        <v>43987.429062499999</v>
      </c>
      <c r="B276" s="36" t="s">
        <v>65</v>
      </c>
      <c r="C276" s="39" t="s">
        <v>65</v>
      </c>
      <c r="D276" s="39"/>
      <c r="E276" s="49" t="s">
        <v>985</v>
      </c>
      <c r="F276" s="49" t="s">
        <v>974</v>
      </c>
      <c r="G276" s="49" t="s">
        <v>974</v>
      </c>
      <c r="H276" s="23" t="s">
        <v>974</v>
      </c>
      <c r="I276" s="36" t="s">
        <v>865</v>
      </c>
      <c r="J276" s="36" t="s">
        <v>611</v>
      </c>
      <c r="K276" s="36">
        <v>1</v>
      </c>
      <c r="L276" s="36" t="s">
        <v>3248</v>
      </c>
      <c r="M276" s="36" t="s">
        <v>3249</v>
      </c>
      <c r="N276" s="36" t="s">
        <v>3250</v>
      </c>
      <c r="O276" s="36" t="s">
        <v>3251</v>
      </c>
      <c r="P276" s="36" t="s">
        <v>1566</v>
      </c>
      <c r="Q276" s="36" t="s">
        <v>3252</v>
      </c>
      <c r="R276" s="36" t="s">
        <v>3253</v>
      </c>
      <c r="S276" s="36" t="s">
        <v>3254</v>
      </c>
      <c r="T276" s="30">
        <v>1421881</v>
      </c>
      <c r="U276" s="30">
        <v>140711</v>
      </c>
      <c r="V276" s="30">
        <v>0</v>
      </c>
      <c r="W276" s="30">
        <v>0</v>
      </c>
      <c r="X276" s="30">
        <v>0</v>
      </c>
      <c r="Y276" s="30">
        <v>37590</v>
      </c>
      <c r="Z276" s="30">
        <v>0</v>
      </c>
      <c r="AA276" s="30">
        <v>62030</v>
      </c>
      <c r="AB276" s="30">
        <v>18000</v>
      </c>
      <c r="AC276" s="30">
        <v>0</v>
      </c>
      <c r="AD276" s="30">
        <v>63569</v>
      </c>
      <c r="AE276" s="30">
        <v>91694</v>
      </c>
      <c r="AF276" s="30">
        <v>0</v>
      </c>
      <c r="AG276" s="30">
        <v>228</v>
      </c>
      <c r="AH276" s="30">
        <v>0</v>
      </c>
      <c r="AI276" s="30">
        <v>0</v>
      </c>
      <c r="AJ276" s="30">
        <v>413822</v>
      </c>
      <c r="AK276" s="30">
        <v>0</v>
      </c>
      <c r="AL276" s="30">
        <v>0</v>
      </c>
      <c r="AM276" s="30">
        <v>0</v>
      </c>
      <c r="AN276" s="30">
        <v>0</v>
      </c>
      <c r="AO276" s="30">
        <v>0</v>
      </c>
      <c r="AP276" s="30">
        <v>0</v>
      </c>
      <c r="AQ276" s="30">
        <v>21258</v>
      </c>
      <c r="AR276" s="30">
        <v>0</v>
      </c>
      <c r="AS276" s="30">
        <v>0</v>
      </c>
      <c r="AT276" s="30">
        <v>21258</v>
      </c>
      <c r="AU276" s="30">
        <v>0</v>
      </c>
      <c r="AV276" s="30">
        <v>0</v>
      </c>
      <c r="AW276" s="30">
        <v>0</v>
      </c>
      <c r="AX276" s="30">
        <v>0</v>
      </c>
      <c r="AY276" s="30">
        <v>0</v>
      </c>
      <c r="AZ276" s="30">
        <v>287568</v>
      </c>
      <c r="BA276" s="30">
        <v>71892</v>
      </c>
      <c r="BB276" s="30">
        <v>147512</v>
      </c>
      <c r="BC276" s="30">
        <v>219404</v>
      </c>
      <c r="BD276" s="30">
        <v>0</v>
      </c>
      <c r="BE276" s="59"/>
      <c r="BF276" s="59"/>
      <c r="BG276" s="30">
        <v>219404</v>
      </c>
      <c r="BH276" s="58">
        <v>0.15430545875498722</v>
      </c>
      <c r="BI276" s="30">
        <v>219404</v>
      </c>
      <c r="BJ276" s="31">
        <v>0.15430545875498722</v>
      </c>
      <c r="BK276" s="27" t="s">
        <v>3255</v>
      </c>
      <c r="BL276" s="21" t="s">
        <v>65</v>
      </c>
      <c r="BM276" s="21" t="s">
        <v>1235</v>
      </c>
      <c r="BN276" s="21" t="s">
        <v>3256</v>
      </c>
      <c r="BO276" s="19">
        <v>621296585</v>
      </c>
      <c r="BP276" s="21" t="s">
        <v>1523</v>
      </c>
    </row>
    <row r="277" spans="1:68" x14ac:dyDescent="0.35">
      <c r="A277" s="48">
        <v>43994.610219907408</v>
      </c>
      <c r="B277" s="36" t="s">
        <v>65</v>
      </c>
      <c r="C277" s="39" t="s">
        <v>65</v>
      </c>
      <c r="D277" s="39"/>
      <c r="E277" s="49" t="s">
        <v>985</v>
      </c>
      <c r="F277" s="49" t="s">
        <v>974</v>
      </c>
      <c r="G277" s="49" t="s">
        <v>974</v>
      </c>
      <c r="H277" s="23" t="s">
        <v>974</v>
      </c>
      <c r="I277" s="36" t="s">
        <v>867</v>
      </c>
      <c r="J277" s="36" t="s">
        <v>611</v>
      </c>
      <c r="K277" s="36">
        <v>1</v>
      </c>
      <c r="L277" s="36" t="s">
        <v>3257</v>
      </c>
      <c r="M277" s="36" t="s">
        <v>3258</v>
      </c>
      <c r="N277" s="36" t="s">
        <v>3259</v>
      </c>
      <c r="O277" s="36" t="s">
        <v>3260</v>
      </c>
      <c r="P277" s="36" t="s">
        <v>1099</v>
      </c>
      <c r="Q277" s="36" t="s">
        <v>3261</v>
      </c>
      <c r="R277" s="36" t="s">
        <v>3262</v>
      </c>
      <c r="S277" s="36" t="s">
        <v>3263</v>
      </c>
      <c r="T277" s="30">
        <v>5088952</v>
      </c>
      <c r="U277" s="30">
        <v>22220</v>
      </c>
      <c r="V277" s="30">
        <v>0</v>
      </c>
      <c r="W277" s="30">
        <v>0</v>
      </c>
      <c r="X277" s="30">
        <v>519</v>
      </c>
      <c r="Y277" s="30">
        <v>4392</v>
      </c>
      <c r="Z277" s="30">
        <v>143219</v>
      </c>
      <c r="AA277" s="30">
        <v>172715</v>
      </c>
      <c r="AB277" s="30">
        <v>200000</v>
      </c>
      <c r="AC277" s="30">
        <v>0</v>
      </c>
      <c r="AD277" s="30">
        <v>4375</v>
      </c>
      <c r="AE277" s="30">
        <v>4281</v>
      </c>
      <c r="AF277" s="30">
        <v>0</v>
      </c>
      <c r="AG277" s="30">
        <v>37898</v>
      </c>
      <c r="AH277" s="30">
        <v>0</v>
      </c>
      <c r="AI277" s="30">
        <v>0</v>
      </c>
      <c r="AJ277" s="30">
        <v>589619</v>
      </c>
      <c r="AK277" s="30">
        <v>0</v>
      </c>
      <c r="AL277" s="30">
        <v>0</v>
      </c>
      <c r="AM277" s="30">
        <v>0</v>
      </c>
      <c r="AN277" s="30">
        <v>0</v>
      </c>
      <c r="AO277" s="30">
        <v>0</v>
      </c>
      <c r="AP277" s="30">
        <v>0</v>
      </c>
      <c r="AQ277" s="30">
        <v>2123</v>
      </c>
      <c r="AR277" s="30">
        <v>0</v>
      </c>
      <c r="AS277" s="30">
        <v>0</v>
      </c>
      <c r="AT277" s="30">
        <v>2123</v>
      </c>
      <c r="AU277" s="30">
        <v>0</v>
      </c>
      <c r="AV277" s="30">
        <v>0</v>
      </c>
      <c r="AW277" s="30">
        <v>0</v>
      </c>
      <c r="AX277" s="30">
        <v>0</v>
      </c>
      <c r="AY277" s="30">
        <v>0</v>
      </c>
      <c r="AZ277" s="30">
        <v>345171</v>
      </c>
      <c r="BA277" s="30">
        <v>86293</v>
      </c>
      <c r="BB277" s="30">
        <v>246571</v>
      </c>
      <c r="BC277" s="30">
        <v>332864</v>
      </c>
      <c r="BD277" s="30">
        <v>0</v>
      </c>
      <c r="BE277" s="59"/>
      <c r="BF277" s="59"/>
      <c r="BG277" s="30">
        <v>332864</v>
      </c>
      <c r="BH277" s="58">
        <v>6.5409145144226161E-2</v>
      </c>
      <c r="BI277" s="30">
        <v>332864</v>
      </c>
      <c r="BJ277" s="31">
        <v>6.5409145144226161E-2</v>
      </c>
      <c r="BK277" s="27" t="s">
        <v>3264</v>
      </c>
      <c r="BL277" s="21" t="s">
        <v>65</v>
      </c>
      <c r="BM277" s="21" t="s">
        <v>1044</v>
      </c>
      <c r="BN277" s="21" t="s">
        <v>3265</v>
      </c>
      <c r="BO277" s="19">
        <v>623904702</v>
      </c>
      <c r="BP277" s="21" t="s">
        <v>1022</v>
      </c>
    </row>
    <row r="278" spans="1:68" x14ac:dyDescent="0.35">
      <c r="A278" s="48">
        <v>43994.51972222222</v>
      </c>
      <c r="B278" s="36" t="s">
        <v>65</v>
      </c>
      <c r="C278" s="39" t="s">
        <v>65</v>
      </c>
      <c r="D278" s="39"/>
      <c r="E278" s="49" t="s">
        <v>985</v>
      </c>
      <c r="F278" s="49" t="s">
        <v>974</v>
      </c>
      <c r="G278" s="49" t="s">
        <v>974</v>
      </c>
      <c r="H278" s="23" t="s">
        <v>974</v>
      </c>
      <c r="I278" s="36" t="s">
        <v>869</v>
      </c>
      <c r="J278" s="36" t="s">
        <v>399</v>
      </c>
      <c r="K278" s="36">
        <v>1</v>
      </c>
      <c r="L278" s="36" t="s">
        <v>1091</v>
      </c>
      <c r="M278" s="36" t="s">
        <v>3266</v>
      </c>
      <c r="N278" s="36" t="s">
        <v>3267</v>
      </c>
      <c r="O278" s="36" t="s">
        <v>3268</v>
      </c>
      <c r="P278" s="36" t="s">
        <v>3269</v>
      </c>
      <c r="Q278" s="36" t="s">
        <v>3266</v>
      </c>
      <c r="R278" s="36" t="s">
        <v>3267</v>
      </c>
      <c r="S278" s="36" t="s">
        <v>3268</v>
      </c>
      <c r="T278" s="30">
        <v>139305</v>
      </c>
      <c r="U278" s="30">
        <v>0</v>
      </c>
      <c r="V278" s="30">
        <v>0</v>
      </c>
      <c r="W278" s="30">
        <v>0</v>
      </c>
      <c r="X278" s="30">
        <v>0</v>
      </c>
      <c r="Y278" s="30">
        <v>4587</v>
      </c>
      <c r="Z278" s="30">
        <v>0</v>
      </c>
      <c r="AA278" s="30">
        <v>6618</v>
      </c>
      <c r="AB278" s="30">
        <v>0</v>
      </c>
      <c r="AC278" s="30">
        <v>0</v>
      </c>
      <c r="AD278" s="30">
        <v>0</v>
      </c>
      <c r="AE278" s="30">
        <v>20000</v>
      </c>
      <c r="AF278" s="30">
        <v>0</v>
      </c>
      <c r="AG278" s="30">
        <v>0</v>
      </c>
      <c r="AH278" s="30">
        <v>0</v>
      </c>
      <c r="AI278" s="30">
        <v>0</v>
      </c>
      <c r="AJ278" s="30">
        <v>31205</v>
      </c>
      <c r="AK278" s="30">
        <v>10700</v>
      </c>
      <c r="AL278" s="30">
        <v>0</v>
      </c>
      <c r="AM278" s="30">
        <v>0</v>
      </c>
      <c r="AN278" s="30">
        <v>0</v>
      </c>
      <c r="AO278" s="30">
        <v>0</v>
      </c>
      <c r="AP278" s="30">
        <v>0</v>
      </c>
      <c r="AQ278" s="30">
        <v>811</v>
      </c>
      <c r="AR278" s="30">
        <v>0</v>
      </c>
      <c r="AS278" s="30">
        <v>2000</v>
      </c>
      <c r="AT278" s="30">
        <v>13511</v>
      </c>
      <c r="AU278" s="30">
        <v>0</v>
      </c>
      <c r="AV278" s="30">
        <v>0</v>
      </c>
      <c r="AW278" s="30">
        <v>0</v>
      </c>
      <c r="AX278" s="30">
        <v>0</v>
      </c>
      <c r="AY278" s="30">
        <v>0</v>
      </c>
      <c r="AZ278" s="30">
        <v>20129</v>
      </c>
      <c r="BA278" s="30">
        <v>5032</v>
      </c>
      <c r="BB278" s="30">
        <v>24587</v>
      </c>
      <c r="BC278" s="30">
        <v>29619</v>
      </c>
      <c r="BD278" s="30">
        <v>0</v>
      </c>
      <c r="BE278" s="59"/>
      <c r="BF278" s="59"/>
      <c r="BG278" s="30">
        <v>29619</v>
      </c>
      <c r="BH278" s="58">
        <v>0.21261979110584689</v>
      </c>
      <c r="BI278" s="30">
        <v>29619</v>
      </c>
      <c r="BJ278" s="31">
        <v>0.21261979110584689</v>
      </c>
      <c r="BK278" s="27" t="s">
        <v>3270</v>
      </c>
      <c r="BL278" s="21" t="s">
        <v>65</v>
      </c>
      <c r="BM278" s="21" t="s">
        <v>1044</v>
      </c>
      <c r="BN278" s="21" t="s">
        <v>3271</v>
      </c>
      <c r="BO278" s="19">
        <v>623856420</v>
      </c>
      <c r="BP278" s="21" t="s">
        <v>2056</v>
      </c>
    </row>
    <row r="279" spans="1:68" x14ac:dyDescent="0.35">
      <c r="A279" s="48">
        <v>43994.593055555553</v>
      </c>
      <c r="B279" s="36" t="s">
        <v>65</v>
      </c>
      <c r="C279" s="39" t="s">
        <v>65</v>
      </c>
      <c r="D279" s="39" t="s">
        <v>1070</v>
      </c>
      <c r="E279" s="49" t="s">
        <v>985</v>
      </c>
      <c r="F279" s="49" t="s">
        <v>974</v>
      </c>
      <c r="G279" s="49" t="s">
        <v>974</v>
      </c>
      <c r="H279" s="23" t="s">
        <v>974</v>
      </c>
      <c r="I279" s="36" t="s">
        <v>873</v>
      </c>
      <c r="J279" s="36" t="s">
        <v>435</v>
      </c>
      <c r="K279" s="36">
        <v>1</v>
      </c>
      <c r="L279" s="36" t="s">
        <v>3272</v>
      </c>
      <c r="M279" s="36" t="s">
        <v>3273</v>
      </c>
      <c r="N279" s="36" t="s">
        <v>3274</v>
      </c>
      <c r="O279" s="36" t="s">
        <v>3275</v>
      </c>
      <c r="P279" s="36" t="s">
        <v>3272</v>
      </c>
      <c r="Q279" s="36" t="s">
        <v>3273</v>
      </c>
      <c r="R279" s="36" t="s">
        <v>3274</v>
      </c>
      <c r="S279" s="36" t="s">
        <v>3275</v>
      </c>
      <c r="T279" s="30">
        <v>1300386</v>
      </c>
      <c r="U279" s="30">
        <v>2076</v>
      </c>
      <c r="V279" s="30">
        <v>0</v>
      </c>
      <c r="W279" s="30">
        <v>30214</v>
      </c>
      <c r="X279" s="30">
        <v>6374</v>
      </c>
      <c r="Y279" s="30">
        <v>2168</v>
      </c>
      <c r="Z279" s="30">
        <v>0</v>
      </c>
      <c r="AA279" s="30">
        <v>19946</v>
      </c>
      <c r="AB279" s="30">
        <v>0</v>
      </c>
      <c r="AC279" s="30">
        <v>0</v>
      </c>
      <c r="AD279" s="30">
        <v>16290</v>
      </c>
      <c r="AE279" s="30">
        <v>0</v>
      </c>
      <c r="AF279" s="30">
        <v>0</v>
      </c>
      <c r="AG279" s="30">
        <v>0</v>
      </c>
      <c r="AH279" s="30">
        <v>0</v>
      </c>
      <c r="AI279" s="30">
        <v>0</v>
      </c>
      <c r="AJ279" s="30">
        <v>77068</v>
      </c>
      <c r="AK279" s="30">
        <v>0</v>
      </c>
      <c r="AL279" s="30">
        <v>0</v>
      </c>
      <c r="AM279" s="30">
        <v>0</v>
      </c>
      <c r="AN279" s="30">
        <v>0</v>
      </c>
      <c r="AO279" s="30">
        <v>0</v>
      </c>
      <c r="AP279" s="30">
        <v>0</v>
      </c>
      <c r="AQ279" s="30">
        <v>38</v>
      </c>
      <c r="AR279" s="30">
        <v>0</v>
      </c>
      <c r="AS279" s="30">
        <v>0</v>
      </c>
      <c r="AT279" s="30">
        <v>38</v>
      </c>
      <c r="AU279" s="30">
        <v>0</v>
      </c>
      <c r="AV279" s="30">
        <v>0</v>
      </c>
      <c r="AW279" s="30">
        <v>0</v>
      </c>
      <c r="AX279" s="30">
        <v>0</v>
      </c>
      <c r="AY279" s="30">
        <v>0</v>
      </c>
      <c r="AZ279" s="30">
        <v>74938</v>
      </c>
      <c r="BA279" s="30">
        <v>18735</v>
      </c>
      <c r="BB279" s="30">
        <v>2168</v>
      </c>
      <c r="BC279" s="30">
        <v>20903</v>
      </c>
      <c r="BD279" s="30">
        <v>0</v>
      </c>
      <c r="BE279" s="59"/>
      <c r="BF279" s="59"/>
      <c r="BG279" s="30">
        <v>20903</v>
      </c>
      <c r="BH279" s="58">
        <v>1.6074457891733684E-2</v>
      </c>
      <c r="BI279" s="30">
        <v>20903</v>
      </c>
      <c r="BJ279" s="31">
        <v>1.6074457891733684E-2</v>
      </c>
      <c r="BK279" s="27" t="s">
        <v>3276</v>
      </c>
      <c r="BL279" s="21" t="s">
        <v>65</v>
      </c>
      <c r="BM279" s="21" t="s">
        <v>1033</v>
      </c>
      <c r="BN279" s="21" t="s">
        <v>3277</v>
      </c>
      <c r="BO279" s="19">
        <v>623895681</v>
      </c>
      <c r="BP279" s="21" t="s">
        <v>3278</v>
      </c>
    </row>
    <row r="280" spans="1:68" x14ac:dyDescent="0.35">
      <c r="A280" s="60">
        <v>43985.674710648149</v>
      </c>
      <c r="B280" s="19" t="s">
        <v>972</v>
      </c>
      <c r="C280" s="39" t="s">
        <v>72</v>
      </c>
      <c r="D280" s="60"/>
      <c r="E280" s="49" t="s">
        <v>973</v>
      </c>
      <c r="F280" s="49" t="s">
        <v>974</v>
      </c>
      <c r="G280" s="49" t="s">
        <v>974</v>
      </c>
      <c r="H280" s="23" t="s">
        <v>974</v>
      </c>
      <c r="I280" s="36" t="s">
        <v>875</v>
      </c>
      <c r="J280" s="36" t="s">
        <v>928</v>
      </c>
      <c r="K280" s="36">
        <v>1</v>
      </c>
      <c r="L280" s="36" t="s">
        <v>3279</v>
      </c>
      <c r="M280" s="36" t="s">
        <v>3280</v>
      </c>
      <c r="N280" s="36" t="s">
        <v>3281</v>
      </c>
      <c r="O280" s="36" t="s">
        <v>3282</v>
      </c>
      <c r="P280" s="36" t="s">
        <v>1869</v>
      </c>
      <c r="Q280" s="36" t="s">
        <v>3283</v>
      </c>
      <c r="R280" s="36" t="s">
        <v>3284</v>
      </c>
      <c r="S280" s="36" t="s">
        <v>3285</v>
      </c>
      <c r="T280" s="30">
        <v>219449</v>
      </c>
      <c r="U280" s="30">
        <v>0</v>
      </c>
      <c r="V280" s="30">
        <v>0</v>
      </c>
      <c r="W280" s="30">
        <v>0</v>
      </c>
      <c r="X280" s="30">
        <v>0</v>
      </c>
      <c r="Y280" s="30">
        <v>8539</v>
      </c>
      <c r="Z280" s="30">
        <v>27750</v>
      </c>
      <c r="AA280" s="30">
        <v>1284</v>
      </c>
      <c r="AB280" s="30">
        <v>0</v>
      </c>
      <c r="AC280" s="30">
        <v>0</v>
      </c>
      <c r="AD280" s="30">
        <v>1167</v>
      </c>
      <c r="AE280" s="30">
        <v>12185</v>
      </c>
      <c r="AF280" s="30">
        <v>0</v>
      </c>
      <c r="AG280" s="30">
        <v>0</v>
      </c>
      <c r="AH280" s="30">
        <v>0</v>
      </c>
      <c r="AI280" s="30">
        <v>0</v>
      </c>
      <c r="AJ280" s="30">
        <v>50925</v>
      </c>
      <c r="AK280" s="30">
        <v>18879</v>
      </c>
      <c r="AL280" s="30">
        <v>0</v>
      </c>
      <c r="AM280" s="30">
        <v>0</v>
      </c>
      <c r="AN280" s="30">
        <v>0</v>
      </c>
      <c r="AO280" s="30">
        <v>159</v>
      </c>
      <c r="AP280" s="30">
        <v>0</v>
      </c>
      <c r="AQ280" s="30">
        <v>0</v>
      </c>
      <c r="AR280" s="30">
        <v>0</v>
      </c>
      <c r="AS280" s="30">
        <v>0</v>
      </c>
      <c r="AT280" s="30">
        <v>19038</v>
      </c>
      <c r="AU280" s="30">
        <v>0</v>
      </c>
      <c r="AV280" s="30">
        <v>0</v>
      </c>
      <c r="AW280" s="30">
        <v>0</v>
      </c>
      <c r="AX280" s="30">
        <v>0</v>
      </c>
      <c r="AY280" s="30">
        <v>0</v>
      </c>
      <c r="AZ280" s="30">
        <v>49239</v>
      </c>
      <c r="BA280" s="30">
        <v>12310</v>
      </c>
      <c r="BB280" s="30">
        <v>20724</v>
      </c>
      <c r="BC280" s="30">
        <v>33034</v>
      </c>
      <c r="BD280" s="30">
        <v>0</v>
      </c>
      <c r="BE280" s="59"/>
      <c r="BF280" s="59"/>
      <c r="BG280" s="30">
        <v>33034</v>
      </c>
      <c r="BH280" s="58">
        <v>0.15053155858536607</v>
      </c>
      <c r="BI280" s="30">
        <v>33034</v>
      </c>
      <c r="BJ280" s="31">
        <v>0.15053155858536607</v>
      </c>
      <c r="BK280" s="27" t="s">
        <v>3286</v>
      </c>
      <c r="BL280" s="21" t="s">
        <v>65</v>
      </c>
      <c r="BM280" s="21" t="s">
        <v>1115</v>
      </c>
      <c r="BN280" s="21" t="s">
        <v>3287</v>
      </c>
      <c r="BO280" s="19">
        <v>620616455</v>
      </c>
      <c r="BP280" s="21" t="s">
        <v>3288</v>
      </c>
    </row>
    <row r="281" spans="1:68" x14ac:dyDescent="0.35">
      <c r="A281" s="60">
        <v>43985.683437500003</v>
      </c>
      <c r="B281" s="19" t="s">
        <v>65</v>
      </c>
      <c r="C281" s="39" t="s">
        <v>65</v>
      </c>
      <c r="D281" s="60"/>
      <c r="E281" s="49" t="s">
        <v>985</v>
      </c>
      <c r="F281" s="49" t="s">
        <v>974</v>
      </c>
      <c r="G281" s="49" t="s">
        <v>974</v>
      </c>
      <c r="H281" s="23" t="s">
        <v>974</v>
      </c>
      <c r="I281" s="36" t="s">
        <v>875</v>
      </c>
      <c r="J281" s="36" t="s">
        <v>928</v>
      </c>
      <c r="K281" s="36">
        <v>1</v>
      </c>
      <c r="L281" s="36" t="s">
        <v>3279</v>
      </c>
      <c r="M281" s="36" t="s">
        <v>3280</v>
      </c>
      <c r="N281" s="36" t="s">
        <v>3281</v>
      </c>
      <c r="O281" s="36" t="s">
        <v>3282</v>
      </c>
      <c r="P281" s="36" t="s">
        <v>1869</v>
      </c>
      <c r="Q281" s="36" t="s">
        <v>3283</v>
      </c>
      <c r="R281" s="36" t="s">
        <v>3284</v>
      </c>
      <c r="S281" s="36" t="s">
        <v>3285</v>
      </c>
      <c r="T281" s="30">
        <v>219449</v>
      </c>
      <c r="U281" s="30">
        <v>0</v>
      </c>
      <c r="V281" s="30">
        <v>0</v>
      </c>
      <c r="W281" s="30">
        <v>0</v>
      </c>
      <c r="X281" s="30">
        <v>0</v>
      </c>
      <c r="Y281" s="30">
        <v>8539</v>
      </c>
      <c r="Z281" s="30">
        <v>27750</v>
      </c>
      <c r="AA281" s="30">
        <v>1284</v>
      </c>
      <c r="AB281" s="30">
        <v>0</v>
      </c>
      <c r="AC281" s="30">
        <v>0</v>
      </c>
      <c r="AD281" s="30">
        <v>1167</v>
      </c>
      <c r="AE281" s="30">
        <v>12185</v>
      </c>
      <c r="AF281" s="30">
        <v>0</v>
      </c>
      <c r="AG281" s="30">
        <v>0</v>
      </c>
      <c r="AH281" s="30">
        <v>0</v>
      </c>
      <c r="AI281" s="30">
        <v>0</v>
      </c>
      <c r="AJ281" s="30">
        <v>50925</v>
      </c>
      <c r="AK281" s="30">
        <v>18879</v>
      </c>
      <c r="AL281" s="30">
        <v>0</v>
      </c>
      <c r="AM281" s="30">
        <v>0</v>
      </c>
      <c r="AN281" s="30">
        <v>0</v>
      </c>
      <c r="AO281" s="30">
        <v>159</v>
      </c>
      <c r="AP281" s="30">
        <v>0</v>
      </c>
      <c r="AQ281" s="30">
        <v>0</v>
      </c>
      <c r="AR281" s="30">
        <v>0</v>
      </c>
      <c r="AS281" s="30">
        <v>0</v>
      </c>
      <c r="AT281" s="30">
        <v>19038</v>
      </c>
      <c r="AU281" s="30">
        <v>0</v>
      </c>
      <c r="AV281" s="30">
        <v>0</v>
      </c>
      <c r="AW281" s="30">
        <v>0</v>
      </c>
      <c r="AX281" s="30">
        <v>0</v>
      </c>
      <c r="AY281" s="30">
        <v>0</v>
      </c>
      <c r="AZ281" s="30">
        <v>49239</v>
      </c>
      <c r="BA281" s="30">
        <v>12310</v>
      </c>
      <c r="BB281" s="30">
        <v>20724</v>
      </c>
      <c r="BC281" s="30">
        <v>33034</v>
      </c>
      <c r="BD281" s="30">
        <v>0</v>
      </c>
      <c r="BE281" s="59"/>
      <c r="BF281" s="59"/>
      <c r="BG281" s="30">
        <v>33034</v>
      </c>
      <c r="BH281" s="58">
        <v>0.15053155858536607</v>
      </c>
      <c r="BI281" s="30">
        <v>33034</v>
      </c>
      <c r="BJ281" s="31">
        <v>0.15053155858536607</v>
      </c>
      <c r="BK281" s="27" t="s">
        <v>3289</v>
      </c>
      <c r="BL281" s="21" t="s">
        <v>65</v>
      </c>
      <c r="BM281" s="21" t="s">
        <v>1115</v>
      </c>
      <c r="BN281" s="21" t="s">
        <v>3287</v>
      </c>
      <c r="BO281" s="19">
        <v>620622568</v>
      </c>
      <c r="BP281" s="21" t="s">
        <v>3288</v>
      </c>
    </row>
    <row r="282" spans="1:68" x14ac:dyDescent="0.35">
      <c r="A282" s="61">
        <v>43993.759687500002</v>
      </c>
      <c r="B282" s="19" t="s">
        <v>65</v>
      </c>
      <c r="C282" s="39" t="s">
        <v>65</v>
      </c>
      <c r="D282" s="60"/>
      <c r="E282" s="49" t="s">
        <v>985</v>
      </c>
      <c r="F282" s="49" t="s">
        <v>974</v>
      </c>
      <c r="G282" s="49" t="s">
        <v>974</v>
      </c>
      <c r="H282" s="23" t="s">
        <v>974</v>
      </c>
      <c r="I282" s="36" t="s">
        <v>877</v>
      </c>
      <c r="J282" s="36" t="s">
        <v>925</v>
      </c>
      <c r="K282" s="36">
        <v>1</v>
      </c>
      <c r="L282" s="36" t="s">
        <v>2194</v>
      </c>
      <c r="M282" s="36" t="s">
        <v>3290</v>
      </c>
      <c r="N282" s="36" t="s">
        <v>3291</v>
      </c>
      <c r="O282" s="36" t="s">
        <v>3292</v>
      </c>
      <c r="P282" s="36" t="s">
        <v>2194</v>
      </c>
      <c r="Q282" s="36" t="s">
        <v>3290</v>
      </c>
      <c r="R282" s="36" t="s">
        <v>3291</v>
      </c>
      <c r="S282" s="36" t="s">
        <v>3292</v>
      </c>
      <c r="T282" s="30">
        <v>704725</v>
      </c>
      <c r="U282" s="30">
        <v>0</v>
      </c>
      <c r="V282" s="30">
        <v>0</v>
      </c>
      <c r="W282" s="30">
        <v>0</v>
      </c>
      <c r="X282" s="30">
        <v>4475</v>
      </c>
      <c r="Y282" s="30">
        <v>33511</v>
      </c>
      <c r="Z282" s="30">
        <v>0</v>
      </c>
      <c r="AA282" s="30">
        <v>5085</v>
      </c>
      <c r="AB282" s="30">
        <v>13521</v>
      </c>
      <c r="AC282" s="30">
        <v>0</v>
      </c>
      <c r="AD282" s="30">
        <v>1050</v>
      </c>
      <c r="AE282" s="30">
        <v>0</v>
      </c>
      <c r="AF282" s="30">
        <v>0</v>
      </c>
      <c r="AG282" s="30">
        <v>0</v>
      </c>
      <c r="AH282" s="30">
        <v>0</v>
      </c>
      <c r="AI282" s="30">
        <v>0</v>
      </c>
      <c r="AJ282" s="30">
        <v>57642</v>
      </c>
      <c r="AK282" s="30">
        <v>0</v>
      </c>
      <c r="AL282" s="30">
        <v>0</v>
      </c>
      <c r="AM282" s="30">
        <v>0</v>
      </c>
      <c r="AN282" s="30">
        <v>0</v>
      </c>
      <c r="AO282" s="30">
        <v>0</v>
      </c>
      <c r="AP282" s="30">
        <v>0</v>
      </c>
      <c r="AQ282" s="30">
        <v>700</v>
      </c>
      <c r="AR282" s="30">
        <v>0</v>
      </c>
      <c r="AS282" s="30">
        <v>0</v>
      </c>
      <c r="AT282" s="30">
        <v>700</v>
      </c>
      <c r="AU282" s="30">
        <v>0</v>
      </c>
      <c r="AV282" s="30">
        <v>0</v>
      </c>
      <c r="AW282" s="30">
        <v>0</v>
      </c>
      <c r="AX282" s="30">
        <v>0</v>
      </c>
      <c r="AY282" s="30">
        <v>0</v>
      </c>
      <c r="AZ282" s="30">
        <v>11310</v>
      </c>
      <c r="BA282" s="30">
        <v>2828</v>
      </c>
      <c r="BB282" s="30">
        <v>47032</v>
      </c>
      <c r="BC282" s="30">
        <v>49860</v>
      </c>
      <c r="BD282" s="30">
        <v>0</v>
      </c>
      <c r="BE282" s="59"/>
      <c r="BF282" s="59"/>
      <c r="BG282" s="30">
        <v>49860</v>
      </c>
      <c r="BH282" s="58">
        <v>7.0751002163964669E-2</v>
      </c>
      <c r="BI282" s="30">
        <v>49860</v>
      </c>
      <c r="BJ282" s="31">
        <v>7.0751002163964669E-2</v>
      </c>
      <c r="BK282" s="27" t="s">
        <v>3293</v>
      </c>
      <c r="BL282" s="21" t="s">
        <v>65</v>
      </c>
      <c r="BM282" s="21" t="s">
        <v>3294</v>
      </c>
      <c r="BN282" s="21" t="s">
        <v>3295</v>
      </c>
      <c r="BO282" s="19">
        <v>623586982</v>
      </c>
      <c r="BP282" s="21" t="s">
        <v>1011</v>
      </c>
    </row>
    <row r="283" spans="1:68" x14ac:dyDescent="0.35">
      <c r="A283" s="62">
        <v>43994.653599537043</v>
      </c>
      <c r="B283" s="19" t="s">
        <v>65</v>
      </c>
      <c r="C283" s="39" t="s">
        <v>65</v>
      </c>
      <c r="D283" s="60"/>
      <c r="E283" s="49" t="s">
        <v>985</v>
      </c>
      <c r="F283" s="49" t="s">
        <v>974</v>
      </c>
      <c r="G283" s="49" t="s">
        <v>974</v>
      </c>
      <c r="H283" s="23" t="s">
        <v>974</v>
      </c>
      <c r="I283" s="36" t="s">
        <v>879</v>
      </c>
      <c r="J283" s="36" t="s">
        <v>921</v>
      </c>
      <c r="K283" s="36">
        <v>1</v>
      </c>
      <c r="L283" s="36" t="s">
        <v>1175</v>
      </c>
      <c r="M283" s="36" t="s">
        <v>3296</v>
      </c>
      <c r="N283" s="36" t="s">
        <v>3297</v>
      </c>
      <c r="O283" s="36" t="s">
        <v>3298</v>
      </c>
      <c r="P283" s="36" t="s">
        <v>1072</v>
      </c>
      <c r="Q283" s="36" t="s">
        <v>479</v>
      </c>
      <c r="R283" s="36" t="s">
        <v>3299</v>
      </c>
      <c r="S283" s="36" t="s">
        <v>3300</v>
      </c>
      <c r="T283" s="30">
        <v>2107825</v>
      </c>
      <c r="U283" s="30">
        <v>143129</v>
      </c>
      <c r="V283" s="30">
        <v>0</v>
      </c>
      <c r="W283" s="30">
        <v>0</v>
      </c>
      <c r="X283" s="30">
        <v>0</v>
      </c>
      <c r="Y283" s="30">
        <v>2450</v>
      </c>
      <c r="Z283" s="30">
        <v>2500</v>
      </c>
      <c r="AA283" s="30">
        <v>21028</v>
      </c>
      <c r="AB283" s="30">
        <v>0</v>
      </c>
      <c r="AC283" s="30">
        <v>0</v>
      </c>
      <c r="AD283" s="30">
        <v>20683</v>
      </c>
      <c r="AE283" s="30">
        <v>0</v>
      </c>
      <c r="AF283" s="30">
        <v>0</v>
      </c>
      <c r="AG283" s="30">
        <v>238572</v>
      </c>
      <c r="AH283" s="30">
        <v>0</v>
      </c>
      <c r="AI283" s="30">
        <v>100000</v>
      </c>
      <c r="AJ283" s="30">
        <v>528362</v>
      </c>
      <c r="AK283" s="30">
        <v>12500</v>
      </c>
      <c r="AL283" s="30">
        <v>0</v>
      </c>
      <c r="AM283" s="30">
        <v>0</v>
      </c>
      <c r="AN283" s="30">
        <v>0</v>
      </c>
      <c r="AO283" s="30">
        <v>0</v>
      </c>
      <c r="AP283" s="30">
        <v>0</v>
      </c>
      <c r="AQ283" s="30">
        <v>0</v>
      </c>
      <c r="AR283" s="30">
        <v>0</v>
      </c>
      <c r="AS283" s="30">
        <v>0</v>
      </c>
      <c r="AT283" s="30">
        <v>12500</v>
      </c>
      <c r="AU283" s="30">
        <v>0</v>
      </c>
      <c r="AV283" s="30">
        <v>0</v>
      </c>
      <c r="AW283" s="30">
        <v>0</v>
      </c>
      <c r="AX283" s="30">
        <v>0</v>
      </c>
      <c r="AY283" s="30">
        <v>0</v>
      </c>
      <c r="AZ283" s="30">
        <v>299840</v>
      </c>
      <c r="BA283" s="30">
        <v>74960</v>
      </c>
      <c r="BB283" s="30">
        <v>241022</v>
      </c>
      <c r="BC283" s="30">
        <v>315982</v>
      </c>
      <c r="BD283" s="30">
        <v>0</v>
      </c>
      <c r="BE283" s="59"/>
      <c r="BF283" s="59"/>
      <c r="BG283" s="30">
        <v>315982</v>
      </c>
      <c r="BH283" s="58">
        <v>0.14990902944978829</v>
      </c>
      <c r="BI283" s="30">
        <v>315982</v>
      </c>
      <c r="BJ283" s="31">
        <v>0.14990902944978829</v>
      </c>
      <c r="BK283" s="27" t="s">
        <v>3301</v>
      </c>
      <c r="BL283" s="21" t="s">
        <v>65</v>
      </c>
      <c r="BM283" s="21" t="s">
        <v>1115</v>
      </c>
      <c r="BN283" s="21" t="s">
        <v>3302</v>
      </c>
      <c r="BO283" s="19">
        <v>623927693</v>
      </c>
      <c r="BP283" s="21" t="s">
        <v>1069</v>
      </c>
    </row>
    <row r="284" spans="1:68" x14ac:dyDescent="0.35">
      <c r="A284" s="61">
        <v>43986.360578703701</v>
      </c>
      <c r="B284" s="19" t="s">
        <v>65</v>
      </c>
      <c r="C284" s="39" t="s">
        <v>65</v>
      </c>
      <c r="D284" s="60"/>
      <c r="E284" s="49" t="s">
        <v>985</v>
      </c>
      <c r="F284" s="49" t="s">
        <v>974</v>
      </c>
      <c r="G284" s="49" t="s">
        <v>974</v>
      </c>
      <c r="H284" s="23" t="s">
        <v>974</v>
      </c>
      <c r="I284" s="36" t="s">
        <v>881</v>
      </c>
      <c r="J284" s="36" t="s">
        <v>891</v>
      </c>
      <c r="K284" s="36">
        <v>1</v>
      </c>
      <c r="L284" s="36" t="s">
        <v>3303</v>
      </c>
      <c r="M284" s="36" t="s">
        <v>3080</v>
      </c>
      <c r="N284" s="36" t="s">
        <v>3304</v>
      </c>
      <c r="O284" s="36" t="s">
        <v>3305</v>
      </c>
      <c r="P284" s="36" t="s">
        <v>3303</v>
      </c>
      <c r="Q284" s="36" t="s">
        <v>3080</v>
      </c>
      <c r="R284" s="36" t="s">
        <v>3304</v>
      </c>
      <c r="S284" s="36" t="s">
        <v>3305</v>
      </c>
      <c r="T284" s="30">
        <v>961998</v>
      </c>
      <c r="U284" s="30">
        <v>200000</v>
      </c>
      <c r="V284" s="30">
        <v>10000</v>
      </c>
      <c r="W284" s="30">
        <v>25000</v>
      </c>
      <c r="X284" s="30">
        <v>10000</v>
      </c>
      <c r="Y284" s="30">
        <v>200000</v>
      </c>
      <c r="Z284" s="30">
        <v>25000</v>
      </c>
      <c r="AA284" s="30">
        <v>200000</v>
      </c>
      <c r="AB284" s="30">
        <v>10000</v>
      </c>
      <c r="AC284" s="30">
        <v>10000</v>
      </c>
      <c r="AD284" s="30">
        <v>150000</v>
      </c>
      <c r="AE284" s="30">
        <v>125000</v>
      </c>
      <c r="AF284" s="30">
        <v>121186</v>
      </c>
      <c r="AG284" s="30">
        <v>150000</v>
      </c>
      <c r="AH284" s="30">
        <v>0</v>
      </c>
      <c r="AI284" s="30">
        <v>50000</v>
      </c>
      <c r="AJ284" s="30">
        <v>1286186</v>
      </c>
      <c r="AK284" s="30">
        <v>10000</v>
      </c>
      <c r="AL284" s="30">
        <v>0</v>
      </c>
      <c r="AM284" s="30">
        <v>25000</v>
      </c>
      <c r="AN284" s="30">
        <v>75000</v>
      </c>
      <c r="AO284" s="30">
        <v>38248</v>
      </c>
      <c r="AP284" s="30">
        <v>10000</v>
      </c>
      <c r="AQ284" s="30">
        <v>10000</v>
      </c>
      <c r="AR284" s="30">
        <v>50000</v>
      </c>
      <c r="AS284" s="30">
        <v>50000</v>
      </c>
      <c r="AT284" s="30">
        <v>268248</v>
      </c>
      <c r="AU284" s="30">
        <v>100000</v>
      </c>
      <c r="AV284" s="30">
        <v>25000</v>
      </c>
      <c r="AW284" s="30">
        <v>0</v>
      </c>
      <c r="AX284" s="30">
        <v>5000</v>
      </c>
      <c r="AY284" s="30">
        <v>130000</v>
      </c>
      <c r="AZ284" s="30">
        <v>963248</v>
      </c>
      <c r="BA284" s="30">
        <v>240812</v>
      </c>
      <c r="BB284" s="30">
        <v>721186</v>
      </c>
      <c r="BC284" s="30">
        <v>961998</v>
      </c>
      <c r="BD284" s="30">
        <v>0</v>
      </c>
      <c r="BE284" s="59"/>
      <c r="BF284" s="59" t="s">
        <v>3306</v>
      </c>
      <c r="BG284" s="30">
        <v>961998</v>
      </c>
      <c r="BH284" s="58">
        <v>1</v>
      </c>
      <c r="BI284" s="30">
        <v>961998</v>
      </c>
      <c r="BJ284" s="31">
        <v>1</v>
      </c>
      <c r="BK284" s="27" t="s">
        <v>3307</v>
      </c>
      <c r="BL284" s="21" t="s">
        <v>65</v>
      </c>
      <c r="BM284" s="21" t="s">
        <v>1056</v>
      </c>
      <c r="BN284" s="21" t="s">
        <v>3308</v>
      </c>
      <c r="BO284" s="19">
        <v>620862908</v>
      </c>
      <c r="BP284" s="21" t="s">
        <v>1022</v>
      </c>
    </row>
    <row r="285" spans="1:68" x14ac:dyDescent="0.35">
      <c r="A285" s="61">
        <v>43993.927164351851</v>
      </c>
      <c r="B285" s="19" t="s">
        <v>65</v>
      </c>
      <c r="C285" s="39" t="s">
        <v>65</v>
      </c>
      <c r="D285" s="60"/>
      <c r="E285" s="49" t="s">
        <v>985</v>
      </c>
      <c r="F285" s="49" t="s">
        <v>974</v>
      </c>
      <c r="G285" s="49" t="s">
        <v>974</v>
      </c>
      <c r="H285" s="23" t="s">
        <v>974</v>
      </c>
      <c r="I285" s="36" t="s">
        <v>887</v>
      </c>
      <c r="J285" s="36" t="s">
        <v>933</v>
      </c>
      <c r="K285" s="36">
        <v>1</v>
      </c>
      <c r="L285" s="36" t="s">
        <v>3309</v>
      </c>
      <c r="M285" s="36" t="s">
        <v>3310</v>
      </c>
      <c r="N285" s="36" t="s">
        <v>3311</v>
      </c>
      <c r="O285" s="36" t="s">
        <v>3312</v>
      </c>
      <c r="P285" s="36" t="s">
        <v>3313</v>
      </c>
      <c r="Q285" s="36" t="s">
        <v>3314</v>
      </c>
      <c r="R285" s="36" t="s">
        <v>3315</v>
      </c>
      <c r="S285" s="36" t="s">
        <v>3316</v>
      </c>
      <c r="T285" s="30">
        <v>1647678</v>
      </c>
      <c r="U285" s="30">
        <v>100000</v>
      </c>
      <c r="V285" s="30">
        <v>0</v>
      </c>
      <c r="W285" s="30">
        <v>0</v>
      </c>
      <c r="X285" s="30">
        <v>0</v>
      </c>
      <c r="Y285" s="30">
        <v>5000</v>
      </c>
      <c r="Z285" s="30">
        <v>0</v>
      </c>
      <c r="AA285" s="30">
        <v>275000</v>
      </c>
      <c r="AB285" s="30">
        <v>0</v>
      </c>
      <c r="AC285" s="30">
        <v>2000</v>
      </c>
      <c r="AD285" s="30">
        <v>75000</v>
      </c>
      <c r="AE285" s="30">
        <v>250450</v>
      </c>
      <c r="AF285" s="30">
        <v>0</v>
      </c>
      <c r="AG285" s="30">
        <v>0</v>
      </c>
      <c r="AH285" s="30">
        <v>0</v>
      </c>
      <c r="AI285" s="30">
        <v>0</v>
      </c>
      <c r="AJ285" s="30">
        <v>707450</v>
      </c>
      <c r="AK285" s="30">
        <v>4000</v>
      </c>
      <c r="AL285" s="30">
        <v>0</v>
      </c>
      <c r="AM285" s="30">
        <v>15000</v>
      </c>
      <c r="AN285" s="30">
        <v>0</v>
      </c>
      <c r="AO285" s="30">
        <v>0</v>
      </c>
      <c r="AP285" s="30">
        <v>0</v>
      </c>
      <c r="AQ285" s="30">
        <v>0</v>
      </c>
      <c r="AR285" s="30">
        <v>0</v>
      </c>
      <c r="AS285" s="30">
        <v>0</v>
      </c>
      <c r="AT285" s="30">
        <v>19000</v>
      </c>
      <c r="AU285" s="30">
        <v>0</v>
      </c>
      <c r="AV285" s="30">
        <v>0</v>
      </c>
      <c r="AW285" s="30">
        <v>0</v>
      </c>
      <c r="AX285" s="30">
        <v>0</v>
      </c>
      <c r="AY285" s="30">
        <v>0</v>
      </c>
      <c r="AZ285" s="30">
        <v>469000</v>
      </c>
      <c r="BA285" s="30">
        <v>117250</v>
      </c>
      <c r="BB285" s="30">
        <v>257450</v>
      </c>
      <c r="BC285" s="30">
        <v>374700</v>
      </c>
      <c r="BD285" s="30">
        <v>320000</v>
      </c>
      <c r="BE285" s="59" t="s">
        <v>988</v>
      </c>
      <c r="BF285" s="59"/>
      <c r="BG285" s="30">
        <v>694700</v>
      </c>
      <c r="BH285" s="58">
        <v>0.4216236424835435</v>
      </c>
      <c r="BI285" s="30">
        <v>694700</v>
      </c>
      <c r="BJ285" s="31">
        <v>0.4216236424835435</v>
      </c>
      <c r="BK285" s="27" t="s">
        <v>3317</v>
      </c>
      <c r="BL285" s="21" t="s">
        <v>65</v>
      </c>
      <c r="BM285" s="21" t="s">
        <v>1115</v>
      </c>
      <c r="BN285" s="21" t="s">
        <v>3318</v>
      </c>
      <c r="BO285" s="19">
        <v>623643024</v>
      </c>
      <c r="BP285" s="21" t="s">
        <v>3319</v>
      </c>
    </row>
    <row r="286" spans="1:68" x14ac:dyDescent="0.35">
      <c r="A286" s="62">
        <v>43994.625694444447</v>
      </c>
      <c r="B286" s="19" t="s">
        <v>65</v>
      </c>
      <c r="C286" s="39" t="s">
        <v>65</v>
      </c>
      <c r="D286" s="60"/>
      <c r="E286" s="49" t="s">
        <v>985</v>
      </c>
      <c r="F286" s="49" t="s">
        <v>974</v>
      </c>
      <c r="G286" s="49" t="s">
        <v>974</v>
      </c>
      <c r="H286" s="23" t="s">
        <v>974</v>
      </c>
      <c r="I286" s="36" t="s">
        <v>889</v>
      </c>
      <c r="J286" s="36" t="s">
        <v>921</v>
      </c>
      <c r="K286" s="36">
        <v>1</v>
      </c>
      <c r="L286" s="36" t="s">
        <v>3320</v>
      </c>
      <c r="M286" s="36" t="s">
        <v>3321</v>
      </c>
      <c r="N286" s="36" t="s">
        <v>3322</v>
      </c>
      <c r="O286" s="36" t="s">
        <v>3323</v>
      </c>
      <c r="P286" s="36" t="s">
        <v>3324</v>
      </c>
      <c r="Q286" s="36" t="s">
        <v>3325</v>
      </c>
      <c r="R286" s="36" t="s">
        <v>3326</v>
      </c>
      <c r="S286" s="36" t="s">
        <v>3327</v>
      </c>
      <c r="T286" s="30">
        <v>3561711</v>
      </c>
      <c r="U286" s="30">
        <v>71500</v>
      </c>
      <c r="V286" s="30">
        <v>0</v>
      </c>
      <c r="W286" s="30">
        <v>0</v>
      </c>
      <c r="X286" s="30">
        <v>0</v>
      </c>
      <c r="Y286" s="30">
        <v>0</v>
      </c>
      <c r="Z286" s="30">
        <v>0</v>
      </c>
      <c r="AA286" s="30">
        <v>0</v>
      </c>
      <c r="AB286" s="30">
        <v>0</v>
      </c>
      <c r="AC286" s="30">
        <v>0</v>
      </c>
      <c r="AD286" s="30">
        <v>15000</v>
      </c>
      <c r="AE286" s="30">
        <v>0</v>
      </c>
      <c r="AF286" s="30">
        <v>0</v>
      </c>
      <c r="AG286" s="30">
        <v>0</v>
      </c>
      <c r="AH286" s="30">
        <v>0</v>
      </c>
      <c r="AI286" s="30">
        <v>0</v>
      </c>
      <c r="AJ286" s="30">
        <v>86500</v>
      </c>
      <c r="AK286" s="30">
        <v>0</v>
      </c>
      <c r="AL286" s="30">
        <v>0</v>
      </c>
      <c r="AM286" s="30">
        <v>0</v>
      </c>
      <c r="AN286" s="30">
        <v>0</v>
      </c>
      <c r="AO286" s="30">
        <v>0</v>
      </c>
      <c r="AP286" s="30">
        <v>0</v>
      </c>
      <c r="AQ286" s="30">
        <v>0</v>
      </c>
      <c r="AR286" s="30">
        <v>0</v>
      </c>
      <c r="AS286" s="30">
        <v>0</v>
      </c>
      <c r="AT286" s="30">
        <v>0</v>
      </c>
      <c r="AU286" s="30">
        <v>0</v>
      </c>
      <c r="AV286" s="30">
        <v>0</v>
      </c>
      <c r="AW286" s="30">
        <v>0</v>
      </c>
      <c r="AX286" s="30">
        <v>0</v>
      </c>
      <c r="AY286" s="30">
        <v>0</v>
      </c>
      <c r="AZ286" s="30">
        <v>86500</v>
      </c>
      <c r="BA286" s="30">
        <v>21625</v>
      </c>
      <c r="BB286" s="30">
        <v>0</v>
      </c>
      <c r="BC286" s="30">
        <v>21625</v>
      </c>
      <c r="BD286" s="30">
        <v>1145000</v>
      </c>
      <c r="BE286" s="59" t="s">
        <v>988</v>
      </c>
      <c r="BF286" s="59"/>
      <c r="BG286" s="30">
        <v>1166625</v>
      </c>
      <c r="BH286" s="58">
        <v>0.32754622708018705</v>
      </c>
      <c r="BI286" s="30">
        <v>1166625</v>
      </c>
      <c r="BJ286" s="31">
        <v>0.32754622708018705</v>
      </c>
      <c r="BK286" s="27" t="s">
        <v>3328</v>
      </c>
      <c r="BL286" s="21" t="s">
        <v>65</v>
      </c>
      <c r="BM286" s="21" t="s">
        <v>1056</v>
      </c>
      <c r="BN286" s="21" t="s">
        <v>3329</v>
      </c>
      <c r="BO286" s="19">
        <v>623912976</v>
      </c>
      <c r="BP286" s="21" t="s">
        <v>3126</v>
      </c>
    </row>
    <row r="287" spans="1:68" x14ac:dyDescent="0.35">
      <c r="A287" s="61">
        <v>43987.634293981479</v>
      </c>
      <c r="B287" s="19" t="s">
        <v>65</v>
      </c>
      <c r="C287" s="39" t="s">
        <v>65</v>
      </c>
      <c r="D287" s="60"/>
      <c r="E287" s="49" t="s">
        <v>985</v>
      </c>
      <c r="F287" s="49" t="s">
        <v>974</v>
      </c>
      <c r="G287" s="49" t="s">
        <v>974</v>
      </c>
      <c r="H287" s="23" t="s">
        <v>974</v>
      </c>
      <c r="I287" s="36" t="s">
        <v>891</v>
      </c>
      <c r="J287" s="36" t="s">
        <v>891</v>
      </c>
      <c r="K287" s="36">
        <v>1</v>
      </c>
      <c r="L287" s="36" t="s">
        <v>1562</v>
      </c>
      <c r="M287" s="36" t="s">
        <v>2222</v>
      </c>
      <c r="N287" s="36" t="s">
        <v>3330</v>
      </c>
      <c r="O287" s="36" t="s">
        <v>3331</v>
      </c>
      <c r="P287" s="36" t="s">
        <v>3332</v>
      </c>
      <c r="Q287" s="36" t="s">
        <v>3333</v>
      </c>
      <c r="R287" s="36" t="s">
        <v>3334</v>
      </c>
      <c r="S287" s="36" t="s">
        <v>3335</v>
      </c>
      <c r="T287" s="30">
        <v>16388350</v>
      </c>
      <c r="U287" s="30">
        <v>243345</v>
      </c>
      <c r="V287" s="30">
        <v>0</v>
      </c>
      <c r="W287" s="30">
        <v>0</v>
      </c>
      <c r="X287" s="30">
        <v>0</v>
      </c>
      <c r="Y287" s="30">
        <v>2016766</v>
      </c>
      <c r="Z287" s="30">
        <v>10000</v>
      </c>
      <c r="AA287" s="30">
        <v>337515</v>
      </c>
      <c r="AB287" s="30">
        <v>0</v>
      </c>
      <c r="AC287" s="30">
        <v>0</v>
      </c>
      <c r="AD287" s="30">
        <v>249195</v>
      </c>
      <c r="AE287" s="30">
        <v>0</v>
      </c>
      <c r="AF287" s="30">
        <v>0</v>
      </c>
      <c r="AG287" s="30">
        <v>0</v>
      </c>
      <c r="AH287" s="30">
        <v>1210000</v>
      </c>
      <c r="AI287" s="30">
        <v>500000</v>
      </c>
      <c r="AJ287" s="30">
        <v>4566821</v>
      </c>
      <c r="AK287" s="30">
        <v>297500</v>
      </c>
      <c r="AL287" s="30">
        <v>250000</v>
      </c>
      <c r="AM287" s="30">
        <v>212808</v>
      </c>
      <c r="AN287" s="30">
        <v>0</v>
      </c>
      <c r="AO287" s="30">
        <v>1803</v>
      </c>
      <c r="AP287" s="30">
        <v>0</v>
      </c>
      <c r="AQ287" s="30">
        <v>28715</v>
      </c>
      <c r="AR287" s="30">
        <v>0</v>
      </c>
      <c r="AS287" s="30">
        <v>200000</v>
      </c>
      <c r="AT287" s="30">
        <v>990826</v>
      </c>
      <c r="AU287" s="30">
        <v>0</v>
      </c>
      <c r="AV287" s="30">
        <v>0</v>
      </c>
      <c r="AW287" s="30">
        <v>0</v>
      </c>
      <c r="AX287" s="30">
        <v>0</v>
      </c>
      <c r="AY287" s="30">
        <v>0</v>
      </c>
      <c r="AZ287" s="30">
        <v>2330881</v>
      </c>
      <c r="BA287" s="30">
        <v>582720</v>
      </c>
      <c r="BB287" s="30">
        <v>3226766</v>
      </c>
      <c r="BC287" s="30">
        <v>3809486</v>
      </c>
      <c r="BD287" s="30">
        <v>415000</v>
      </c>
      <c r="BE287" s="59" t="s">
        <v>1031</v>
      </c>
      <c r="BF287" s="59"/>
      <c r="BG287" s="30">
        <v>4224486</v>
      </c>
      <c r="BH287" s="58">
        <v>0.25777372340717641</v>
      </c>
      <c r="BI287" s="30">
        <v>4224486</v>
      </c>
      <c r="BJ287" s="31">
        <v>0.25777372340717641</v>
      </c>
      <c r="BK287" s="27" t="s">
        <v>3336</v>
      </c>
      <c r="BL287" s="21" t="s">
        <v>65</v>
      </c>
      <c r="BM287" s="21" t="s">
        <v>1056</v>
      </c>
      <c r="BN287" s="21" t="s">
        <v>3337</v>
      </c>
      <c r="BO287" s="19">
        <v>621413112</v>
      </c>
      <c r="BP287" s="21" t="s">
        <v>2417</v>
      </c>
    </row>
    <row r="288" spans="1:68" x14ac:dyDescent="0.35">
      <c r="A288" s="60">
        <v>43980.869710648149</v>
      </c>
      <c r="B288" s="61" t="s">
        <v>65</v>
      </c>
      <c r="C288" s="39" t="s">
        <v>65</v>
      </c>
      <c r="D288" s="60"/>
      <c r="E288" s="49" t="s">
        <v>985</v>
      </c>
      <c r="F288" s="49" t="s">
        <v>974</v>
      </c>
      <c r="G288" s="49" t="s">
        <v>974</v>
      </c>
      <c r="H288" s="23" t="s">
        <v>974</v>
      </c>
      <c r="I288" s="36" t="s">
        <v>895</v>
      </c>
      <c r="J288" s="36" t="s">
        <v>611</v>
      </c>
      <c r="K288" s="36">
        <v>1</v>
      </c>
      <c r="L288" s="36" t="s">
        <v>1003</v>
      </c>
      <c r="M288" s="36" t="s">
        <v>3338</v>
      </c>
      <c r="N288" s="36" t="s">
        <v>3339</v>
      </c>
      <c r="O288" s="36" t="s">
        <v>3340</v>
      </c>
      <c r="P288" s="36" t="s">
        <v>1465</v>
      </c>
      <c r="Q288" s="36" t="s">
        <v>3341</v>
      </c>
      <c r="R288" s="36" t="s">
        <v>3342</v>
      </c>
      <c r="S288" s="36" t="s">
        <v>3343</v>
      </c>
      <c r="T288" s="30">
        <v>1054839</v>
      </c>
      <c r="U288" s="30">
        <v>175000</v>
      </c>
      <c r="V288" s="30">
        <v>9800</v>
      </c>
      <c r="W288" s="30">
        <v>40000</v>
      </c>
      <c r="X288" s="30">
        <v>15000</v>
      </c>
      <c r="Y288" s="30">
        <v>80000</v>
      </c>
      <c r="Z288" s="30">
        <v>10000</v>
      </c>
      <c r="AA288" s="30">
        <v>50000</v>
      </c>
      <c r="AB288" s="30">
        <v>2000</v>
      </c>
      <c r="AC288" s="30">
        <v>5000</v>
      </c>
      <c r="AD288" s="30">
        <v>35000</v>
      </c>
      <c r="AE288" s="30">
        <v>130750</v>
      </c>
      <c r="AF288" s="30">
        <v>30000</v>
      </c>
      <c r="AG288" s="30">
        <v>38750</v>
      </c>
      <c r="AH288" s="30">
        <v>0</v>
      </c>
      <c r="AI288" s="30">
        <v>15000</v>
      </c>
      <c r="AJ288" s="30">
        <v>636300</v>
      </c>
      <c r="AK288" s="30">
        <v>40000</v>
      </c>
      <c r="AL288" s="30">
        <v>0</v>
      </c>
      <c r="AM288" s="30">
        <v>0</v>
      </c>
      <c r="AN288" s="30">
        <v>0</v>
      </c>
      <c r="AO288" s="30">
        <v>0</v>
      </c>
      <c r="AP288" s="30">
        <v>5000</v>
      </c>
      <c r="AQ288" s="30">
        <v>10000</v>
      </c>
      <c r="AR288" s="30">
        <v>5000</v>
      </c>
      <c r="AS288" s="30">
        <v>50000</v>
      </c>
      <c r="AT288" s="30">
        <v>110000</v>
      </c>
      <c r="AU288" s="30">
        <v>5000</v>
      </c>
      <c r="AV288" s="30">
        <v>2500</v>
      </c>
      <c r="AW288" s="30">
        <v>0</v>
      </c>
      <c r="AX288" s="30">
        <v>0</v>
      </c>
      <c r="AY288" s="30">
        <v>7500</v>
      </c>
      <c r="AZ288" s="30">
        <v>464800</v>
      </c>
      <c r="BA288" s="30">
        <v>116200</v>
      </c>
      <c r="BB288" s="30">
        <v>289000</v>
      </c>
      <c r="BC288" s="30">
        <v>405200</v>
      </c>
      <c r="BD288" s="30">
        <v>625000</v>
      </c>
      <c r="BE288" s="59" t="s">
        <v>1113</v>
      </c>
      <c r="BF288" s="59"/>
      <c r="BG288" s="30">
        <v>1030200</v>
      </c>
      <c r="BH288" s="58">
        <v>0.97664193303433033</v>
      </c>
      <c r="BI288" s="30">
        <v>1030200</v>
      </c>
      <c r="BJ288" s="31">
        <v>0.97664193303433033</v>
      </c>
      <c r="BK288" s="27" t="s">
        <v>3344</v>
      </c>
      <c r="BL288" s="21" t="s">
        <v>65</v>
      </c>
      <c r="BM288" s="21" t="s">
        <v>1115</v>
      </c>
      <c r="BN288" s="21" t="s">
        <v>3345</v>
      </c>
      <c r="BO288" s="19">
        <v>618970735</v>
      </c>
      <c r="BP288" s="21" t="s">
        <v>3346</v>
      </c>
    </row>
    <row r="289" spans="1:1" x14ac:dyDescent="0.35">
      <c r="A289" s="61"/>
    </row>
  </sheetData>
  <sheetProtection algorithmName="SHA-512" hashValue="Mkrh4quf6gzTKKISRTNFKwEEJnsBR5soizTqgjA2Gs4K8NTocKY6i4qkcl8M8pXwhHgANkJGxLGucd2ssdEV/Q==" saltValue="HBn0Q5Nl1bCfq6ErqX3xHw==" spinCount="100000" sheet="1" formatCells="0" formatColumns="0" formatRows="0" insertColumns="0" insertRows="0" insertHyperlinks="0" deleteColumns="0" deleteRows="0" sort="0" autoFilter="0" pivotTables="0"/>
  <autoFilter ref="A1:BP288" xr:uid="{00000000-0009-0000-0000-000008000000}"/>
  <conditionalFormatting sqref="BH2:BH282 BJ2:BJ282">
    <cfRule type="colorScale" priority="9">
      <colorScale>
        <cfvo type="min"/>
        <cfvo type="percentile" val="50"/>
        <cfvo type="max"/>
        <color rgb="FF63BE7B"/>
        <color rgb="FFFCFCFF"/>
        <color rgb="FFF8696B"/>
      </colorScale>
    </cfRule>
  </conditionalFormatting>
  <conditionalFormatting sqref="A2:BP282 BP283:BP288 BK283:BN288 BG283:BG288 C283:C288 I283:BD288">
    <cfRule type="expression" dxfId="8" priority="10">
      <formula>$B2="Suppress"</formula>
    </cfRule>
    <cfRule type="expression" dxfId="7" priority="11">
      <formula>$C2="Yes"</formula>
    </cfRule>
    <cfRule type="expression" dxfId="6" priority="12">
      <formula>$K2&gt;1</formula>
    </cfRule>
  </conditionalFormatting>
  <conditionalFormatting sqref="BH283:BH284 BJ283:BJ284">
    <cfRule type="colorScale" priority="5">
      <colorScale>
        <cfvo type="min"/>
        <cfvo type="percentile" val="50"/>
        <cfvo type="max"/>
        <color rgb="FF63BE7B"/>
        <color rgb="FFFCFCFF"/>
        <color rgb="FFF8696B"/>
      </colorScale>
    </cfRule>
  </conditionalFormatting>
  <conditionalFormatting sqref="A283:B284 D283:H283 D284 BE283:BF284 BH283:BJ284 BO283:BO284 E284:H288">
    <cfRule type="expression" dxfId="5" priority="6">
      <formula>$B283="Suppress"</formula>
    </cfRule>
    <cfRule type="expression" dxfId="4" priority="7">
      <formula>$C283="Yes"</formula>
    </cfRule>
    <cfRule type="expression" dxfId="3" priority="8">
      <formula>$K283&gt;1</formula>
    </cfRule>
  </conditionalFormatting>
  <conditionalFormatting sqref="BH285:BH288 BJ285:BJ288">
    <cfRule type="colorScale" priority="1">
      <colorScale>
        <cfvo type="min"/>
        <cfvo type="percentile" val="50"/>
        <cfvo type="max"/>
        <color rgb="FF63BE7B"/>
        <color rgb="FFFCFCFF"/>
        <color rgb="FFF8696B"/>
      </colorScale>
    </cfRule>
  </conditionalFormatting>
  <conditionalFormatting sqref="A285:B285 BE285:BF285 BO285 BH285:BJ288 D285">
    <cfRule type="expression" dxfId="2" priority="2">
      <formula>$B285="Suppress"</formula>
    </cfRule>
    <cfRule type="expression" dxfId="1" priority="3">
      <formula>$C285="Yes"</formula>
    </cfRule>
    <cfRule type="expression" dxfId="0" priority="4">
      <formula>$K285&gt;1</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5BCF4D07A96748A800A2A66C041123" ma:contentTypeVersion="11" ma:contentTypeDescription="Create a new document." ma:contentTypeScope="" ma:versionID="e07608e6eede02e0da152812fa38705b">
  <xsd:schema xmlns:xsd="http://www.w3.org/2001/XMLSchema" xmlns:xs="http://www.w3.org/2001/XMLSchema" xmlns:p="http://schemas.microsoft.com/office/2006/metadata/properties" xmlns:ns2="e7030beb-0cc4-44b7-8e25-cdc13bd3c603" xmlns:ns3="294e48df-d562-4490-9399-113ebc84e8e2" targetNamespace="http://schemas.microsoft.com/office/2006/metadata/properties" ma:root="true" ma:fieldsID="86dbea225d3a0b2fa5753d680c1c6245" ns2:_="" ns3:_="">
    <xsd:import namespace="e7030beb-0cc4-44b7-8e25-cdc13bd3c603"/>
    <xsd:import namespace="294e48df-d562-4490-9399-113ebc84e8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30beb-0cc4-44b7-8e25-cdc13bd3c6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4e48df-d562-4490-9399-113ebc84e8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7BC6BF-7FD0-4998-BCA6-3FF73F116269}">
  <ds:schemaRefs>
    <ds:schemaRef ds:uri="http://schemas.microsoft.com/sharepoint/v3/contenttype/forms"/>
  </ds:schemaRefs>
</ds:datastoreItem>
</file>

<file path=customXml/itemProps2.xml><?xml version="1.0" encoding="utf-8"?>
<ds:datastoreItem xmlns:ds="http://schemas.openxmlformats.org/officeDocument/2006/customXml" ds:itemID="{AB6DDA61-2D95-45AB-ABB6-21E5EA5A20B7}">
  <ds:schemaRefs>
    <ds:schemaRef ds:uri="e7030beb-0cc4-44b7-8e25-cdc13bd3c603"/>
    <ds:schemaRef ds:uri="http://schemas.microsoft.com/office/2006/documentManagement/types"/>
    <ds:schemaRef ds:uri="http://purl.org/dc/elements/1.1/"/>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294e48df-d562-4490-9399-113ebc84e8e2"/>
  </ds:schemaRefs>
</ds:datastoreItem>
</file>

<file path=customXml/itemProps3.xml><?xml version="1.0" encoding="utf-8"?>
<ds:datastoreItem xmlns:ds="http://schemas.openxmlformats.org/officeDocument/2006/customXml" ds:itemID="{903E55DF-00F6-46C5-98D4-5B37D63F4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30beb-0cc4-44b7-8e25-cdc13bd3c603"/>
    <ds:schemaRef ds:uri="294e48df-d562-4490-9399-113ebc84e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Start Here</vt:lpstr>
      <vt:lpstr>Contracts</vt:lpstr>
      <vt:lpstr>Grants</vt:lpstr>
      <vt:lpstr>Loans</vt:lpstr>
      <vt:lpstr>Transfers</vt:lpstr>
      <vt:lpstr>Direct Payments</vt:lpstr>
      <vt:lpstr>Lists (to be hidden)</vt:lpstr>
      <vt:lpstr>Municipality (to be hidden)</vt:lpstr>
      <vt:lpstr>Applications (to be hidden)</vt:lpstr>
      <vt:lpstr>ATA_CAT</vt:lpstr>
      <vt:lpstr>ATA_SUB</vt:lpstr>
      <vt:lpstr>EXP_CAT</vt:lpstr>
      <vt:lpstr>MUNI</vt:lpstr>
      <vt:lpstr>MUNIS</vt:lpstr>
      <vt:lpstr>OIG_CAT</vt:lpstr>
      <vt:lpstr>REP_CYC</vt:lpstr>
      <vt:lpstr>REP_PER</vt:lpstr>
      <vt:lpstr>TRANS_CAT</vt:lpstr>
      <vt:lpstr>TRANS_DESC</vt:lpstr>
      <vt:lpstr>TRANS_TYPE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Fahle, Heath (A&amp;F)</dc:creator>
  <cp:keywords/>
  <dc:description/>
  <cp:lastModifiedBy>Mary Ellen Kelley</cp:lastModifiedBy>
  <cp:revision/>
  <dcterms:created xsi:type="dcterms:W3CDTF">2020-08-04T20:33:08Z</dcterms:created>
  <dcterms:modified xsi:type="dcterms:W3CDTF">2020-09-25T17:16:41Z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0x010100E75BCF4D07A96748A800A2A66C041123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